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minimized="1" xWindow="0" yWindow="1752" windowWidth="15480" windowHeight="6252" tabRatio="731" activeTab="1"/>
  </bookViews>
  <sheets>
    <sheet name="ПЛАН 2018" sheetId="1" r:id="rId1"/>
    <sheet name="План 2018_ОСББ" sheetId="2" r:id="rId2"/>
  </sheets>
  <definedNames>
    <definedName name="обсерваторная">#REF!</definedName>
  </definedNames>
  <calcPr fullCalcOnLoad="1"/>
</workbook>
</file>

<file path=xl/sharedStrings.xml><?xml version="1.0" encoding="utf-8"?>
<sst xmlns="http://schemas.openxmlformats.org/spreadsheetml/2006/main" count="511" uniqueCount="354">
  <si>
    <t>вул. Ходченко, 58А</t>
  </si>
  <si>
    <t>вул. Адміральська, 43</t>
  </si>
  <si>
    <t xml:space="preserve">м`яка </t>
  </si>
  <si>
    <t>Ленінський район</t>
  </si>
  <si>
    <t>вул. Нагірна,11</t>
  </si>
  <si>
    <t>Корабельний район</t>
  </si>
  <si>
    <t>ІІ.</t>
  </si>
  <si>
    <t>м'яка</t>
  </si>
  <si>
    <t>ремонт електромереж</t>
  </si>
  <si>
    <t>пр. Богоявленський, 18/1</t>
  </si>
  <si>
    <t xml:space="preserve">           м'яка</t>
  </si>
  <si>
    <t>вул. Айвазовського, 7</t>
  </si>
  <si>
    <t>Разом по капітальним видаткам</t>
  </si>
  <si>
    <t>Разом по житловому фонду</t>
  </si>
  <si>
    <t>Заводський район</t>
  </si>
  <si>
    <t>І. Поточні видатки</t>
  </si>
  <si>
    <t>вул. Ген. Карпенка, 51</t>
  </si>
  <si>
    <t>№ п/п</t>
  </si>
  <si>
    <t>3. Загальнобудівельні роботи у житловому фонді міста</t>
  </si>
  <si>
    <t>пр.Миру, 56</t>
  </si>
  <si>
    <t xml:space="preserve">Заводський район </t>
  </si>
  <si>
    <t>ремонт системи опалення</t>
  </si>
  <si>
    <t>Всього</t>
  </si>
  <si>
    <t>ОСББ</t>
  </si>
  <si>
    <t xml:space="preserve">Експертне обстеження ліфтів </t>
  </si>
  <si>
    <t>Повірка  та поточний ремонт приладів обліку теплової енергії</t>
  </si>
  <si>
    <t xml:space="preserve">Капітальні роботи по заміні приладів обліку </t>
  </si>
  <si>
    <t>Забезпечення та організація навчання спеціалістів для ОСББ, ОСН</t>
  </si>
  <si>
    <t>ремонт покрівлі</t>
  </si>
  <si>
    <t>ремонт мережі водовідведення (випуски)</t>
  </si>
  <si>
    <t>вул. Рибна, 1-А</t>
  </si>
  <si>
    <t xml:space="preserve">Поточний ремонт захисних споруд цивільного захисту у житлових будинках </t>
  </si>
  <si>
    <t>Центральний район</t>
  </si>
  <si>
    <t>шиферна</t>
  </si>
  <si>
    <t>металева</t>
  </si>
  <si>
    <t>1 буд.</t>
  </si>
  <si>
    <t>1 од.</t>
  </si>
  <si>
    <t>ремонт вимощення</t>
  </si>
  <si>
    <t>Ремонт будинку (перекриття)</t>
  </si>
  <si>
    <t>пров. Кобера, 13</t>
  </si>
  <si>
    <t>ремонт захисної споруди</t>
  </si>
  <si>
    <t xml:space="preserve">4. Капітальний ремонт внутрішньобудинкових мереж </t>
  </si>
  <si>
    <t>вул. Олійника, 32</t>
  </si>
  <si>
    <t xml:space="preserve">І. </t>
  </si>
  <si>
    <t>Обстеження житлового фонду</t>
  </si>
  <si>
    <t>вул. Адміральська, 12</t>
  </si>
  <si>
    <t>вул. В. Морська, 65</t>
  </si>
  <si>
    <t xml:space="preserve">Миколаївської міської ради </t>
  </si>
  <si>
    <t>А.М. Палько</t>
  </si>
  <si>
    <t>у т.ч.</t>
  </si>
  <si>
    <t>Поточний ремонт житлових будинків (балкони, пандуси, козирки, міжпанельні шви, парапети, оголовки димовентканалів тощо)</t>
  </si>
  <si>
    <t>Всього по 100208</t>
  </si>
  <si>
    <t>в т.ч. капітальні видатки</t>
  </si>
  <si>
    <t>Дератизація житлового фонду</t>
  </si>
  <si>
    <t>Дезинсекція житлового фонду</t>
  </si>
  <si>
    <t>Разом по поточним видаткам</t>
  </si>
  <si>
    <t>ІІ. Капітальні видатки</t>
  </si>
  <si>
    <t>1. Капітальний ремонт покрівель у житлових будинках</t>
  </si>
  <si>
    <t>пр. Центральний, 181</t>
  </si>
  <si>
    <t>вул. Колодязна, 10</t>
  </si>
  <si>
    <t>Інгульський район</t>
  </si>
  <si>
    <t>пр. Центральний, 22-Б</t>
  </si>
  <si>
    <t>2. Капітальний ремонт ліфтового господарства</t>
  </si>
  <si>
    <t>Вид робіт</t>
  </si>
  <si>
    <t xml:space="preserve">1. </t>
  </si>
  <si>
    <t>Поточний ремонт ліфтів, ремонт яких призупинено по технічним причинам</t>
  </si>
  <si>
    <t>Всього по 100101</t>
  </si>
  <si>
    <t>вул. 1 Лінія, 1</t>
  </si>
  <si>
    <t>шифер</t>
  </si>
  <si>
    <t>вул. Озерна, 12</t>
  </si>
  <si>
    <t>вул.Адміральська 15</t>
  </si>
  <si>
    <t>вул. Чкалова, 86</t>
  </si>
  <si>
    <t>пров.Мічуріна 6</t>
  </si>
  <si>
    <t xml:space="preserve">ОСББ </t>
  </si>
  <si>
    <t>пр. Центральний, 138</t>
  </si>
  <si>
    <t xml:space="preserve">шиферна </t>
  </si>
  <si>
    <t>пр. Центральний, 22-А</t>
  </si>
  <si>
    <t>вул.Миколаївська,8А</t>
  </si>
  <si>
    <t>просп.Богоявленський, 6</t>
  </si>
  <si>
    <t>вул. Космонавтов, 96</t>
  </si>
  <si>
    <t>пр. Миру,  25а</t>
  </si>
  <si>
    <t>вул. Космонавтів, 148-б</t>
  </si>
  <si>
    <t>технічне обстеження констукцій будівлі</t>
  </si>
  <si>
    <t>200 ліфтів</t>
  </si>
  <si>
    <t>2 п.</t>
  </si>
  <si>
    <t>3 п.</t>
  </si>
  <si>
    <t>ремонт козирків</t>
  </si>
  <si>
    <t>вул. Китобоїв,  2</t>
  </si>
  <si>
    <t>вул. Севастопільська, 15 (кв. 7,8,9,10)</t>
  </si>
  <si>
    <t>Капітальний ремонт ліфтів та післяекспертний капітальний ремонт ліфтів</t>
  </si>
  <si>
    <t>вул. Колодязна, 6</t>
  </si>
  <si>
    <t>Ремонт системи водопостачання та водовідведення</t>
  </si>
  <si>
    <t>вул. Чкалова, 82а</t>
  </si>
  <si>
    <t>ремонт електрощитової</t>
  </si>
  <si>
    <t>вул.Севастопольска, 47</t>
  </si>
  <si>
    <t>ремонт системи електропостачання</t>
  </si>
  <si>
    <t>пр. Героїв України, 87 Б</t>
  </si>
  <si>
    <t>пр. Героїв України, 87</t>
  </si>
  <si>
    <t>8 Березня, 14а</t>
  </si>
  <si>
    <r>
      <t xml:space="preserve">5. Капітальний ремонт інженерних мереж </t>
    </r>
    <r>
      <rPr>
        <b/>
        <u val="single"/>
        <sz val="12"/>
        <rFont val="Times New Roman"/>
        <family val="1"/>
      </rPr>
      <t>до</t>
    </r>
    <r>
      <rPr>
        <b/>
        <sz val="12"/>
        <rFont val="Times New Roman"/>
        <family val="1"/>
      </rPr>
      <t xml:space="preserve"> житлових будинків  </t>
    </r>
  </si>
  <si>
    <t>Запланована вартість по кошторису, тис.грн.</t>
  </si>
  <si>
    <t>ремонт з заміни вікон сходових клітин</t>
  </si>
  <si>
    <t>ремонт скатної покрівлі (шифер на профнастил)</t>
  </si>
  <si>
    <t>ремонт системи електропостачання/ пряме абонування</t>
  </si>
  <si>
    <t>вул. Севастопольська, 65</t>
  </si>
  <si>
    <t>вул. Космонавтів, 148-г</t>
  </si>
  <si>
    <t>вул. 1 Слобідська, 122/3</t>
  </si>
  <si>
    <t xml:space="preserve">  </t>
  </si>
  <si>
    <t>вул. Московська, 13</t>
  </si>
  <si>
    <t>ремонт системи опалення з установкою ІТП</t>
  </si>
  <si>
    <t>вул. Январьова, 28</t>
  </si>
  <si>
    <t>вул. Сінна, 31</t>
  </si>
  <si>
    <t xml:space="preserve">пров.Парусний, 11 </t>
  </si>
  <si>
    <t>пр. Миру, 44</t>
  </si>
  <si>
    <t>пр. Богоявленський, 39</t>
  </si>
  <si>
    <t>пр. Центральний, 22</t>
  </si>
  <si>
    <t>вул. Г. Петрової, 18</t>
  </si>
  <si>
    <t>вул. Арх. Старова, 8а</t>
  </si>
  <si>
    <t>вул. Миколаївська, 11</t>
  </si>
  <si>
    <t>геологічне дослідження грунтів</t>
  </si>
  <si>
    <t>ремонт мережі холодного водопостачання</t>
  </si>
  <si>
    <t>вул. Адміральська, 2 корп. 7</t>
  </si>
  <si>
    <t>вул. Фалеєвська, 3</t>
  </si>
  <si>
    <t>пр. Богоявленський, 289</t>
  </si>
  <si>
    <t>ремонт мережі  водовідведення</t>
  </si>
  <si>
    <t>вул. Безіменна, 78</t>
  </si>
  <si>
    <t>вул. Вінграновского, 56</t>
  </si>
  <si>
    <t>вул. Вінграновского, 45</t>
  </si>
  <si>
    <t>вул. Заводська, 1 корп.2</t>
  </si>
  <si>
    <t>вул. Г.Гонгадзе, 30</t>
  </si>
  <si>
    <t>пр.Богоявленський, 309</t>
  </si>
  <si>
    <t>вул. Г. Петрової, 16</t>
  </si>
  <si>
    <t>пр. Богоявленський, 340/1</t>
  </si>
  <si>
    <t>вул. Матросова, 75</t>
  </si>
  <si>
    <t>вул. арх. Старова, 6, 6А, 6Б</t>
  </si>
  <si>
    <t>пр. Миру,  46А</t>
  </si>
  <si>
    <t>вул. Космонавтів, 80</t>
  </si>
  <si>
    <t>шиферна/метал</t>
  </si>
  <si>
    <t>вул. Крилова, 54</t>
  </si>
  <si>
    <t>вул. Чайковського, 31</t>
  </si>
  <si>
    <t>1од.</t>
  </si>
  <si>
    <t>вул. Південна, 39-А</t>
  </si>
  <si>
    <t>вул. 3 Слобідська, 56 (п.1, 2, 3, 4, 5)</t>
  </si>
  <si>
    <t>вул. Веселинівська, 60/4</t>
  </si>
  <si>
    <t>вул. Веселинівська, 60/1</t>
  </si>
  <si>
    <t>пр. Центральний, 74</t>
  </si>
  <si>
    <t>ремонт зовнішньої зливової каналізації</t>
  </si>
  <si>
    <t>поточний ремонт приладів тепловой енергії</t>
  </si>
  <si>
    <t>вул. Даля, 1</t>
  </si>
  <si>
    <t>пр. Богоявленський, 316</t>
  </si>
  <si>
    <t>пр. Богоявленський, 285</t>
  </si>
  <si>
    <t>вул. Потьомкінська, 17</t>
  </si>
  <si>
    <t>вул. Арх. Старова, 4-Г</t>
  </si>
  <si>
    <t>випуск каналізації</t>
  </si>
  <si>
    <t>вул. Одеське шосе, 84/1</t>
  </si>
  <si>
    <t>вул. Металургів, 36</t>
  </si>
  <si>
    <t>вул. Крилова, 50-А</t>
  </si>
  <si>
    <t>вул. Адм. Макарова, 14</t>
  </si>
  <si>
    <t>м'яка з мембраною</t>
  </si>
  <si>
    <t>вул. Заводська, 2-В</t>
  </si>
  <si>
    <t>ремонт вхідних дверей підїздів</t>
  </si>
  <si>
    <t>вул. Фалєєвська, 13</t>
  </si>
  <si>
    <t>вул. Д.Яворницького, 6</t>
  </si>
  <si>
    <t>мяка (мембрана)</t>
  </si>
  <si>
    <t>ремонт внутрішніх електромереж</t>
  </si>
  <si>
    <t>ремонт зовнішніх та внутрішніх електромереж/ пряме абонування</t>
  </si>
  <si>
    <t>вул. Заводська, 3/1</t>
  </si>
  <si>
    <t>вул. Погранична, 150 корп.9</t>
  </si>
  <si>
    <t>вул. Погранична, 150 корп.6</t>
  </si>
  <si>
    <t>вул. адм. Макарова, 8</t>
  </si>
  <si>
    <t>ремонт покрівлі мяка</t>
  </si>
  <si>
    <t>ремонт вікон та дверей</t>
  </si>
  <si>
    <t>вул. Веселинівська, 54</t>
  </si>
  <si>
    <t>ремонт дверей+ (вікна укоси)</t>
  </si>
  <si>
    <t>вул. Ламбертівська (Ілліча), 45</t>
  </si>
  <si>
    <t>вул. Матросова, 79</t>
  </si>
  <si>
    <t>ремонт вікон + (дверей укоси)</t>
  </si>
  <si>
    <t>лічильники газу мембранні G-1,6 RS з КМЧ</t>
  </si>
  <si>
    <t>ремонт водопостачання та водовідведення</t>
  </si>
  <si>
    <t>вул. Чкалова, 120</t>
  </si>
  <si>
    <t>ремонт мереж електропостачання</t>
  </si>
  <si>
    <t>вул. Шосейна, 4</t>
  </si>
  <si>
    <t>вул. 28 Армії, 4 кв.43</t>
  </si>
  <si>
    <t>м`яка мембрана</t>
  </si>
  <si>
    <t>провул. Транспортний, 2 кв. 53</t>
  </si>
  <si>
    <t>вул. Заводська, 2-Б</t>
  </si>
  <si>
    <t>шиферна //1320</t>
  </si>
  <si>
    <t>ремонт водопостачання (лежаки)</t>
  </si>
  <si>
    <t>Ремонт перекриття, покрівлі, квартир</t>
  </si>
  <si>
    <t>ремонт вимощення, фасад, лівньостоки</t>
  </si>
  <si>
    <t xml:space="preserve">ремонт електромереж </t>
  </si>
  <si>
    <t>вул. Московська, 5</t>
  </si>
  <si>
    <t>ремонт будинку (12 балконів, ДВК, стовбчики огородження покрівлі)</t>
  </si>
  <si>
    <t>ремонт мережі водовідведення  та випуски</t>
  </si>
  <si>
    <t>180 од.</t>
  </si>
  <si>
    <t>вул. Г.Гонгадзе (Паризької комуни), 26/2</t>
  </si>
  <si>
    <t>шиферна, ремонт покрівлі (пелена, лівньостоки)</t>
  </si>
  <si>
    <t>пров.Парусний, 9Б</t>
  </si>
  <si>
    <t>вул. Потьомкінська, 131-В</t>
  </si>
  <si>
    <t>вул. Шевченко, 75</t>
  </si>
  <si>
    <t>пр. Героїв України, 15-В</t>
  </si>
  <si>
    <t>вул. Тернівська развилка, 6</t>
  </si>
  <si>
    <t>вул. Крилова, 12</t>
  </si>
  <si>
    <t>вул. Крилова, 14-А</t>
  </si>
  <si>
    <t>вул. Крилова,18</t>
  </si>
  <si>
    <t>пров. Кобера, 15-А</t>
  </si>
  <si>
    <t>вул. 12 Поздовжня, 5</t>
  </si>
  <si>
    <t>вул. Космонавтів, 142</t>
  </si>
  <si>
    <t>вул. Янтарна, 67</t>
  </si>
  <si>
    <t>проїзд від вул. Лазурна до вул. Озерна</t>
  </si>
  <si>
    <t>поточний ремонт внутрішньоквартальних проїздів</t>
  </si>
  <si>
    <t>вул. Океанівська, 35, вул. Олега Ольжича, 29-А</t>
  </si>
  <si>
    <t>вул. Крилова, 44-А</t>
  </si>
  <si>
    <t>вул. Бузький Бульвар, 1</t>
  </si>
  <si>
    <t>вул. Бузький Бульвар, 3-А</t>
  </si>
  <si>
    <t>вул. Океанівська, 38а</t>
  </si>
  <si>
    <t>вул. Арх. Страрова, 4-Г</t>
  </si>
  <si>
    <t>вул. Арх. Страрова, 4-Д</t>
  </si>
  <si>
    <t>вул. Фалеєвська, 91-А, Пушкінська, 68</t>
  </si>
  <si>
    <t>вул. Пушкінська, 68</t>
  </si>
  <si>
    <t>поточний ремонт вимощення житлового будинку</t>
  </si>
  <si>
    <t>вул. Фалеєвська, 91-А</t>
  </si>
  <si>
    <t>вул. Георгія Гонгадзе, 26/3</t>
  </si>
  <si>
    <t>вул. Колодязна, 16</t>
  </si>
  <si>
    <t xml:space="preserve">Заходи з встановлення  індивідуальних лічильників газу для населення (побутових споживачів) у житлових будинках </t>
  </si>
  <si>
    <t xml:space="preserve">Придбання та встановлення  індивідуальних лічильників газу для населення (побутових споживачів) у житлових будинках </t>
  </si>
  <si>
    <t>вул. 3 Слобідська, 51-Б, пр. Центральний, 151-А</t>
  </si>
  <si>
    <t>заміна вікон сходових клітин</t>
  </si>
  <si>
    <t>вул. Крилова, 44</t>
  </si>
  <si>
    <t>ремонт авар. козирку підїзду</t>
  </si>
  <si>
    <t>вул. Лазурна, 10В (3 п.)</t>
  </si>
  <si>
    <t>вул. Райдужна, 59</t>
  </si>
  <si>
    <t>ремонт випуску каналізації</t>
  </si>
  <si>
    <t>Адреса об"кту</t>
  </si>
  <si>
    <t>Обсяг робіт, один. виміру</t>
  </si>
  <si>
    <t>План утримання та капітального ремонту житлового фонду міста Миколаєва на 2018 рік (згідно доведених граничних лімітів)</t>
  </si>
  <si>
    <t>пр. Богоявленський, 26</t>
  </si>
  <si>
    <t>ремонт канализации</t>
  </si>
  <si>
    <t>Разом по ОСББ</t>
  </si>
  <si>
    <t>пр.Героїв України, 23/1</t>
  </si>
  <si>
    <t>вул.Лазурна, 38А</t>
  </si>
  <si>
    <t xml:space="preserve">Балансоутримувач </t>
  </si>
  <si>
    <t>ремонт мережі водовідведення</t>
  </si>
  <si>
    <t>вул. Космонавтів, 138-Б</t>
  </si>
  <si>
    <t>ремонт піїзду</t>
  </si>
  <si>
    <t>вул. Космонавтів, 138-В</t>
  </si>
  <si>
    <t>ОСББ "Здоров'я"</t>
  </si>
  <si>
    <t>кап. ремонт</t>
  </si>
  <si>
    <t>Будинки ОСББ</t>
  </si>
  <si>
    <t>вул. Казарського, 1/2 (2-3 підїзд)</t>
  </si>
  <si>
    <t>ремонт теплової мережі до ж/б між 3,4 флігелем</t>
  </si>
  <si>
    <t>вул. Арх. Старова, 4-Б</t>
  </si>
  <si>
    <t>вул. Арх. Старова, 4-Д</t>
  </si>
  <si>
    <t>ремонт арки, сходів</t>
  </si>
  <si>
    <t>вул. Севастопольська, 3</t>
  </si>
  <si>
    <t>пр. Миру, 60</t>
  </si>
  <si>
    <t xml:space="preserve">ремонт покрівлі м'яка та 3-го підїзду </t>
  </si>
  <si>
    <t>вул.Арх.Старова, 4ж</t>
  </si>
  <si>
    <t>"Нікстар -4ж"</t>
  </si>
  <si>
    <t>вул.Декабристів, 19</t>
  </si>
  <si>
    <t>"Калина"</t>
  </si>
  <si>
    <t>поточний ремонт покрівлі</t>
  </si>
  <si>
    <t>Вул. Космонавтів, 140</t>
  </si>
  <si>
    <t>«Космонавтів 140»</t>
  </si>
  <si>
    <t>Поточний ремонт покрівлі</t>
  </si>
  <si>
    <t>Вул. Космонавтів, 140а</t>
  </si>
  <si>
    <t>Вул. Космонавтів, 140Б</t>
  </si>
  <si>
    <t>Вул. Крилова, 19</t>
  </si>
  <si>
    <t>«Суднобудівник-5»</t>
  </si>
  <si>
    <t>вул. Чкалова, 215-А</t>
  </si>
  <si>
    <t>"Добровдом"</t>
  </si>
  <si>
    <t>вул.Силікатна, 277</t>
  </si>
  <si>
    <t>"Кварц-2"</t>
  </si>
  <si>
    <t>Херсонське шосе, 38</t>
  </si>
  <si>
    <t>«Херсонське шосе 38»</t>
  </si>
  <si>
    <t>Поточний ремонт системи опалення</t>
  </si>
  <si>
    <t>вул.Космонавтів, 122Б</t>
  </si>
  <si>
    <t>"Арка-НК"</t>
  </si>
  <si>
    <t>Поточний  ремонт системи опалення</t>
  </si>
  <si>
    <t xml:space="preserve">пров.Кобера, 15 </t>
  </si>
  <si>
    <t>"Кобера 15"</t>
  </si>
  <si>
    <t>вул.Свиридова, 7</t>
  </si>
  <si>
    <t>"Свиридова 7"</t>
  </si>
  <si>
    <t>вул.Космонавтів, 124-а</t>
  </si>
  <si>
    <t>"Нікос-124"</t>
  </si>
  <si>
    <t>вул.12 Поздовжня, 47</t>
  </si>
  <si>
    <t>"Діалог"</t>
  </si>
  <si>
    <t>поточний ремонт водопостачання, каналізація</t>
  </si>
  <si>
    <t>Вул. Леваневцев, 25/1</t>
  </si>
  <si>
    <t>«Леваневцев 25/1»</t>
  </si>
  <si>
    <t>Поточний ремонт санітарно-технічних приладів (водопровід та каналізація)</t>
  </si>
  <si>
    <t>вул.Лазурна, 28а</t>
  </si>
  <si>
    <t>"Суднобудівник-8"</t>
  </si>
  <si>
    <t>поточний ремонт водопроводу</t>
  </si>
  <si>
    <t>вул.Погранична, 43-а</t>
  </si>
  <si>
    <t>"Південь-2"</t>
  </si>
  <si>
    <t>поточний ремонт водопроводу, каналізація</t>
  </si>
  <si>
    <t>вул.Будівельників, 14</t>
  </si>
  <si>
    <t>"Будівельників-14"</t>
  </si>
  <si>
    <t>поточний ремонт системи водопостачання та каналізації</t>
  </si>
  <si>
    <t>вул.Крилова, 46</t>
  </si>
  <si>
    <t>"Крилова 46"</t>
  </si>
  <si>
    <t>поточний ремонт мереж електропроводки</t>
  </si>
  <si>
    <t>вул.Крилова 46А</t>
  </si>
  <si>
    <t>"Крилова 46А"</t>
  </si>
  <si>
    <t>вул.Чкалова, 78</t>
  </si>
  <si>
    <t>"Чкалова 78"</t>
  </si>
  <si>
    <t>вул.Г.Карпенка, 59</t>
  </si>
  <si>
    <t>"Весняне"</t>
  </si>
  <si>
    <t>100 жил.</t>
  </si>
  <si>
    <t xml:space="preserve">ремонт захисної споруди </t>
  </si>
  <si>
    <t>вул. Московська, 33</t>
  </si>
  <si>
    <t>ремонт мережі водопостачання та водовідведення</t>
  </si>
  <si>
    <t>пр. Центральний, 189</t>
  </si>
  <si>
    <t>вул. Будівельників, 10</t>
  </si>
  <si>
    <t>ремонт канализації</t>
  </si>
  <si>
    <t>Поточний ремонт димовантканалів (вул. Декабристів, 67, 69, ПГУ, 69, 75, вул. Заводська, 13/1)</t>
  </si>
  <si>
    <t>Виготовлення ПКД</t>
  </si>
  <si>
    <t>технічне обстеження конструкцій перекриття покрівлі</t>
  </si>
  <si>
    <t xml:space="preserve">Поточний ремонт міжпанельних стиків </t>
  </si>
  <si>
    <t>ремонт водопостачання (насосне обладнання)</t>
  </si>
  <si>
    <t>17 обєктів</t>
  </si>
  <si>
    <t>ремонт електромереж, пряме абонування</t>
  </si>
  <si>
    <t>ремонт захисної споруди (приміщення №6-12 та аварійного виходу)</t>
  </si>
  <si>
    <t>III.</t>
  </si>
  <si>
    <t>IV</t>
  </si>
  <si>
    <t>V</t>
  </si>
  <si>
    <t>Встого по 180109</t>
  </si>
  <si>
    <t>ремонт під'їздів+ откоси</t>
  </si>
  <si>
    <t>ремонт 1 під'їзду+ откоси 3п.</t>
  </si>
  <si>
    <r>
      <t>ремонт під'їздів+</t>
    </r>
    <r>
      <rPr>
        <u val="single"/>
        <sz val="12"/>
        <rFont val="Times New Roman"/>
        <family val="1"/>
      </rPr>
      <t xml:space="preserve"> откоси</t>
    </r>
  </si>
  <si>
    <t>м'яка+з утепленням</t>
  </si>
  <si>
    <t>7 од.</t>
  </si>
  <si>
    <t>Поточний ремонт сходів (пандусів)/вул. Чкалова, 110А, 110Б; Південна, 33, вул. арх.Старова, 4Е; вул. Миколаївська, 26; вул. В. Морська, 21, вул. Очаківська, 8, ПГУ, 99, пр.Центральний, 22)</t>
  </si>
  <si>
    <t>вул. Набережна, 7; вул. Лазурна, 50, 50-А; вул. Г.Петрової, 3; вул. Робоча, 3, 5; вул. 2 Слобідська, 75; вул. Чкалова, 97, 99</t>
  </si>
  <si>
    <t xml:space="preserve">                                                                                                                                          </t>
  </si>
  <si>
    <t xml:space="preserve">14 од. </t>
  </si>
  <si>
    <t xml:space="preserve">                     </t>
  </si>
  <si>
    <t xml:space="preserve">                  </t>
  </si>
  <si>
    <t>вул. Артилерійська, 10,  вул. 3 Лінія, 17; вул. Потьомкінська, 141,155, вул. А.Старова, 4,6,10-Г; вул. Г.Карпенка, 2/1; вул. Космонавтів, 122; вул. Миколаївська, 30-А; вул. Крилова, 38/1; вул. Новобузька, 99; вул. Космонавтів, 77-А; Херсонське Шосе, 32</t>
  </si>
  <si>
    <t>53 од.</t>
  </si>
  <si>
    <t xml:space="preserve">вул. Космонавтів, 45, 73, 68-а, 102, вул. Вінграновського, 45, вул. Садова,  11, вул. В. Морська, 21, вул. В. Морська, 5, вул. Будівельників, 14-б, пр. Богоявленський,49-а, вул. Крилова,38 2п., вул. Нікольська, 8/2,                                         пр. Корабелів, 12 (8 п. ), пр. Миру, 60, вул. Металургів, 10, вул. Г.Гонгадзе,30, пр. Центральний 21, вул. М.Василевського, 55а, вул. Декабристів, 67, 69, вул. Крилова, 3-а, вул. Крилова, 2, 6,                                               пр. Богоявленський,27-а, пр. Миру, 9,27-а, вул. Курортна, 5, 17, 19, вул. Лазурна, 10-в, 28-б, вул. Озерна, 11 (3 п.), 15, 37, вул. Знаменівська, 41, вул. Казарського, 1-г, вул. Космонавтів, 57, вул. Новозаводська, 2-а, вул. Кузнецька, 58, вул. Громадянська, 44, вул. Васляєва, 51/1, вул. Г. Петрової, 18, вул. Курортна, 9,11,13,15, 
вул. 1 Лінія, 38, вул. Миколаївська, 15-а, вул. Південна,31-а, вул. Чайковського, 26, вул. Г. Карпенко, 2, вул. Заводська, 1 корп. 1,2,3, вул. Потьомкінська, 149
</t>
  </si>
  <si>
    <t>по головному розпоряднику бюджетних коштів - департаменту житлово-комунального господарства Миколаївської міської ради</t>
  </si>
  <si>
    <t>_______________Ю.Б. Степанець</t>
  </si>
  <si>
    <t xml:space="preserve">                                                 ЗАТВЕРДЖЕНО</t>
  </si>
  <si>
    <t xml:space="preserve">                                 Заступник міського голови</t>
  </si>
  <si>
    <t>Директор департаменту</t>
  </si>
  <si>
    <t xml:space="preserve">житлово-комунального господарства </t>
  </si>
  <si>
    <t>згідно графіків експертного обстеження та по мірі виходу з ладу ліфтового обладнання</t>
  </si>
  <si>
    <t>ж/б ОСББ</t>
  </si>
  <si>
    <t>Капітальний ремонт ліфтів та післяекспертний капітальний ремонт ліфтів (згідно графіків експертного обстеження та по мірі виходу з ладу ліфтового обладнання)</t>
  </si>
  <si>
    <t>станом на 01.03.2018</t>
  </si>
  <si>
    <r>
      <t xml:space="preserve">План утримання та капітального ремонту житлового фонду будинків </t>
    </r>
    <r>
      <rPr>
        <b/>
        <u val="single"/>
        <sz val="14"/>
        <rFont val="Times New Roman"/>
        <family val="1"/>
      </rPr>
      <t xml:space="preserve">ОСББ </t>
    </r>
    <r>
      <rPr>
        <b/>
        <sz val="14"/>
        <rFont val="Times New Roman"/>
        <family val="1"/>
      </rPr>
      <t>на 2018 рік (згідно доведених граничних лімітів)                                                                                                                                                                                                                                              по головному розпоряднику бюджетних коштів - департаменту  житлово-комунального господарства Миколаївської міської ради</t>
    </r>
  </si>
  <si>
    <t>20 од.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</si>
</sst>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"/>
    <numFmt numFmtId="174" formatCode="0.000"/>
    <numFmt numFmtId="175" formatCode="#,##0.0"/>
    <numFmt numFmtId="176" formatCode="#,##0.000"/>
    <numFmt numFmtId="177" formatCode="dd/mm/yy;@"/>
    <numFmt numFmtId="178" formatCode="0;[Red]0"/>
    <numFmt numFmtId="179" formatCode="0.00;[Red]0.00"/>
    <numFmt numFmtId="180" formatCode="#,##0.00_ ;\-#,##0.00\ "/>
    <numFmt numFmtId="181" formatCode="0.00000"/>
    <numFmt numFmtId="182" formatCode="0.0%"/>
    <numFmt numFmtId="183" formatCode="#,##0.000\ _₽"/>
  </numFmts>
  <fonts count="31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u val="single"/>
      <sz val="12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theme="1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26" borderId="1" applyNumberFormat="0" applyAlignment="0" applyProtection="0"/>
    <xf numFmtId="0" fontId="4" fillId="27" borderId="2" applyNumberFormat="0" applyAlignment="0" applyProtection="0"/>
    <xf numFmtId="0" fontId="5" fillId="27" borderId="1" applyNumberFormat="0" applyAlignment="0" applyProtection="0"/>
    <xf numFmtId="170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8" borderId="7" applyNumberFormat="0" applyAlignment="0" applyProtection="0"/>
    <xf numFmtId="0" fontId="11" fillId="0" borderId="0" applyNumberFormat="0" applyFill="0" applyBorder="0" applyAlignment="0" applyProtection="0"/>
    <xf numFmtId="0" fontId="12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3" fillId="30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7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0" fontId="20" fillId="33" borderId="10" xfId="0" applyFont="1" applyFill="1" applyBorder="1" applyAlignment="1">
      <alignment horizontal="center" vertical="center"/>
    </xf>
    <xf numFmtId="0" fontId="20" fillId="33" borderId="10" xfId="0" applyFont="1" applyFill="1" applyBorder="1" applyAlignment="1">
      <alignment horizontal="center" vertical="center" wrapText="1"/>
    </xf>
    <xf numFmtId="173" fontId="20" fillId="33" borderId="10" xfId="0" applyNumberFormat="1" applyFont="1" applyFill="1" applyBorder="1" applyAlignment="1">
      <alignment vertical="center"/>
    </xf>
    <xf numFmtId="4" fontId="20" fillId="33" borderId="10" xfId="0" applyNumberFormat="1" applyFont="1" applyFill="1" applyBorder="1" applyAlignment="1">
      <alignment horizontal="center" vertical="center" wrapText="1" shrinkToFit="1"/>
    </xf>
    <xf numFmtId="0" fontId="20" fillId="33" borderId="10" xfId="0" applyFont="1" applyFill="1" applyBorder="1" applyAlignment="1">
      <alignment horizontal="left" vertical="center" wrapText="1"/>
    </xf>
    <xf numFmtId="4" fontId="20" fillId="33" borderId="10" xfId="0" applyNumberFormat="1" applyFont="1" applyFill="1" applyBorder="1" applyAlignment="1">
      <alignment horizontal="center" vertical="center"/>
    </xf>
    <xf numFmtId="174" fontId="20" fillId="33" borderId="10" xfId="0" applyNumberFormat="1" applyFont="1" applyFill="1" applyBorder="1" applyAlignment="1">
      <alignment horizontal="center" vertical="center"/>
    </xf>
    <xf numFmtId="174" fontId="20" fillId="33" borderId="0" xfId="0" applyNumberFormat="1" applyFont="1" applyFill="1" applyBorder="1" applyAlignment="1">
      <alignment horizontal="center" vertical="center"/>
    </xf>
    <xf numFmtId="0" fontId="20" fillId="33" borderId="10" xfId="0" applyFont="1" applyFill="1" applyBorder="1" applyAlignment="1">
      <alignment vertical="center"/>
    </xf>
    <xf numFmtId="0" fontId="20" fillId="33" borderId="10" xfId="0" applyFont="1" applyFill="1" applyBorder="1" applyAlignment="1">
      <alignment horizontal="left" vertical="center" wrapText="1" shrinkToFit="1"/>
    </xf>
    <xf numFmtId="4" fontId="20" fillId="33" borderId="10" xfId="0" applyNumberFormat="1" applyFont="1" applyFill="1" applyBorder="1" applyAlignment="1">
      <alignment horizontal="center" vertical="center" wrapText="1"/>
    </xf>
    <xf numFmtId="0" fontId="20" fillId="33" borderId="11" xfId="0" applyFont="1" applyFill="1" applyBorder="1" applyAlignment="1">
      <alignment vertical="center" wrapText="1"/>
    </xf>
    <xf numFmtId="0" fontId="20" fillId="33" borderId="10" xfId="0" applyFont="1" applyFill="1" applyBorder="1" applyAlignment="1">
      <alignment horizontal="center" vertical="center" wrapText="1" shrinkToFit="1"/>
    </xf>
    <xf numFmtId="2" fontId="20" fillId="33" borderId="10" xfId="0" applyNumberFormat="1" applyFont="1" applyFill="1" applyBorder="1" applyAlignment="1">
      <alignment horizontal="center" vertical="center" wrapText="1"/>
    </xf>
    <xf numFmtId="174" fontId="20" fillId="33" borderId="10" xfId="0" applyNumberFormat="1" applyFont="1" applyFill="1" applyBorder="1" applyAlignment="1">
      <alignment horizontal="center" vertical="center" wrapText="1"/>
    </xf>
    <xf numFmtId="172" fontId="20" fillId="33" borderId="10" xfId="0" applyNumberFormat="1" applyFont="1" applyFill="1" applyBorder="1" applyAlignment="1">
      <alignment horizontal="center" vertical="center" wrapText="1"/>
    </xf>
    <xf numFmtId="0" fontId="20" fillId="33" borderId="0" xfId="0" applyFont="1" applyFill="1" applyBorder="1" applyAlignment="1">
      <alignment horizontal="left" vertical="center" wrapText="1" shrinkToFit="1"/>
    </xf>
    <xf numFmtId="0" fontId="20" fillId="33" borderId="0" xfId="0" applyFont="1" applyFill="1" applyAlignment="1">
      <alignment vertical="center"/>
    </xf>
    <xf numFmtId="0" fontId="20" fillId="33" borderId="0" xfId="0" applyFont="1" applyFill="1" applyAlignment="1">
      <alignment horizontal="center" vertical="center"/>
    </xf>
    <xf numFmtId="0" fontId="19" fillId="33" borderId="0" xfId="0" applyFont="1" applyFill="1" applyAlignment="1">
      <alignment horizontal="center" vertical="center"/>
    </xf>
    <xf numFmtId="0" fontId="20" fillId="33" borderId="0" xfId="0" applyFont="1" applyFill="1" applyBorder="1" applyAlignment="1">
      <alignment horizontal="center" vertical="center" wrapText="1" shrinkToFit="1"/>
    </xf>
    <xf numFmtId="0" fontId="19" fillId="33" borderId="0" xfId="0" applyFont="1" applyFill="1" applyBorder="1" applyAlignment="1">
      <alignment horizontal="center" vertical="center" wrapText="1" shrinkToFit="1"/>
    </xf>
    <xf numFmtId="1" fontId="20" fillId="33" borderId="12" xfId="0" applyNumberFormat="1" applyFont="1" applyFill="1" applyBorder="1" applyAlignment="1">
      <alignment horizontal="center" vertical="center" shrinkToFit="1"/>
    </xf>
    <xf numFmtId="0" fontId="19" fillId="33" borderId="10" xfId="0" applyFont="1" applyFill="1" applyBorder="1" applyAlignment="1">
      <alignment horizontal="center" vertical="center" shrinkToFit="1"/>
    </xf>
    <xf numFmtId="0" fontId="20" fillId="33" borderId="12" xfId="0" applyNumberFormat="1" applyFont="1" applyFill="1" applyBorder="1" applyAlignment="1">
      <alignment horizontal="center" vertical="center" wrapText="1" shrinkToFit="1"/>
    </xf>
    <xf numFmtId="4" fontId="19" fillId="33" borderId="10" xfId="0" applyNumberFormat="1" applyFont="1" applyFill="1" applyBorder="1" applyAlignment="1">
      <alignment horizontal="center" vertical="center" wrapText="1" shrinkToFit="1"/>
    </xf>
    <xf numFmtId="1" fontId="20" fillId="33" borderId="10" xfId="0" applyNumberFormat="1" applyFont="1" applyFill="1" applyBorder="1" applyAlignment="1">
      <alignment horizontal="center" vertical="center" wrapText="1" shrinkToFit="1"/>
    </xf>
    <xf numFmtId="0" fontId="20" fillId="33" borderId="0" xfId="0" applyFont="1" applyFill="1" applyAlignment="1">
      <alignment/>
    </xf>
    <xf numFmtId="0" fontId="20" fillId="33" borderId="10" xfId="0" applyFont="1" applyFill="1" applyBorder="1" applyAlignment="1">
      <alignment vertical="center" wrapText="1"/>
    </xf>
    <xf numFmtId="0" fontId="20" fillId="33" borderId="10" xfId="0" applyFont="1" applyFill="1" applyBorder="1" applyAlignment="1">
      <alignment horizontal="left" vertical="center"/>
    </xf>
    <xf numFmtId="0" fontId="19" fillId="33" borderId="0" xfId="0" applyFont="1" applyFill="1" applyAlignment="1">
      <alignment/>
    </xf>
    <xf numFmtId="0" fontId="19" fillId="33" borderId="10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justify" vertical="center" wrapText="1"/>
    </xf>
    <xf numFmtId="0" fontId="20" fillId="33" borderId="11" xfId="0" applyFont="1" applyFill="1" applyBorder="1" applyAlignment="1">
      <alignment horizontal="justify" vertical="center" wrapText="1"/>
    </xf>
    <xf numFmtId="0" fontId="19" fillId="33" borderId="10" xfId="0" applyFont="1" applyFill="1" applyBorder="1" applyAlignment="1">
      <alignment vertical="center" wrapText="1"/>
    </xf>
    <xf numFmtId="0" fontId="20" fillId="33" borderId="0" xfId="0" applyFont="1" applyFill="1" applyAlignment="1">
      <alignment vertical="center" wrapText="1"/>
    </xf>
    <xf numFmtId="0" fontId="19" fillId="33" borderId="11" xfId="0" applyFont="1" applyFill="1" applyBorder="1" applyAlignment="1">
      <alignment horizontal="left" vertical="center" wrapText="1"/>
    </xf>
    <xf numFmtId="0" fontId="19" fillId="33" borderId="10" xfId="0" applyFont="1" applyFill="1" applyBorder="1" applyAlignment="1">
      <alignment horizontal="center" vertical="center" wrapText="1" shrinkToFit="1"/>
    </xf>
    <xf numFmtId="174" fontId="19" fillId="33" borderId="10" xfId="0" applyNumberFormat="1" applyFont="1" applyFill="1" applyBorder="1" applyAlignment="1">
      <alignment horizontal="left" vertical="center" wrapText="1" shrinkToFit="1"/>
    </xf>
    <xf numFmtId="4" fontId="19" fillId="33" borderId="10" xfId="0" applyNumberFormat="1" applyFont="1" applyFill="1" applyBorder="1" applyAlignment="1">
      <alignment horizontal="center" vertical="center" wrapText="1"/>
    </xf>
    <xf numFmtId="0" fontId="20" fillId="33" borderId="11" xfId="0" applyFont="1" applyFill="1" applyBorder="1" applyAlignment="1">
      <alignment vertical="center"/>
    </xf>
    <xf numFmtId="0" fontId="20" fillId="33" borderId="13" xfId="0" applyFont="1" applyFill="1" applyBorder="1" applyAlignment="1">
      <alignment vertical="center"/>
    </xf>
    <xf numFmtId="0" fontId="20" fillId="33" borderId="12" xfId="0" applyFont="1" applyFill="1" applyBorder="1" applyAlignment="1">
      <alignment horizontal="center" vertical="center"/>
    </xf>
    <xf numFmtId="14" fontId="20" fillId="33" borderId="10" xfId="0" applyNumberFormat="1" applyFont="1" applyFill="1" applyBorder="1" applyAlignment="1">
      <alignment horizontal="left" vertical="center"/>
    </xf>
    <xf numFmtId="1" fontId="20" fillId="33" borderId="12" xfId="0" applyNumberFormat="1" applyFont="1" applyFill="1" applyBorder="1" applyAlignment="1">
      <alignment horizontal="center" vertical="center" wrapText="1" shrinkToFit="1"/>
    </xf>
    <xf numFmtId="0" fontId="19" fillId="33" borderId="10" xfId="0" applyFont="1" applyFill="1" applyBorder="1" applyAlignment="1">
      <alignment horizontal="left" vertical="center" wrapText="1"/>
    </xf>
    <xf numFmtId="0" fontId="19" fillId="33" borderId="10" xfId="0" applyFont="1" applyFill="1" applyBorder="1" applyAlignment="1">
      <alignment horizontal="left" vertical="center" wrapText="1" shrinkToFit="1"/>
    </xf>
    <xf numFmtId="0" fontId="19" fillId="33" borderId="0" xfId="0" applyFont="1" applyFill="1" applyAlignment="1">
      <alignment vertical="center"/>
    </xf>
    <xf numFmtId="0" fontId="20" fillId="33" borderId="12" xfId="0" applyFont="1" applyFill="1" applyBorder="1" applyAlignment="1">
      <alignment vertical="center"/>
    </xf>
    <xf numFmtId="4" fontId="19" fillId="33" borderId="10" xfId="0" applyNumberFormat="1" applyFont="1" applyFill="1" applyBorder="1" applyAlignment="1">
      <alignment horizontal="center" vertical="center"/>
    </xf>
    <xf numFmtId="174" fontId="20" fillId="33" borderId="0" xfId="0" applyNumberFormat="1" applyFont="1" applyFill="1" applyAlignment="1">
      <alignment vertical="center" wrapText="1"/>
    </xf>
    <xf numFmtId="0" fontId="20" fillId="33" borderId="0" xfId="0" applyFont="1" applyFill="1" applyAlignment="1">
      <alignment horizontal="left" vertical="center" wrapText="1" shrinkToFit="1"/>
    </xf>
    <xf numFmtId="4" fontId="20" fillId="33" borderId="0" xfId="0" applyNumberFormat="1" applyFont="1" applyFill="1" applyAlignment="1">
      <alignment horizontal="center" vertical="center"/>
    </xf>
    <xf numFmtId="0" fontId="20" fillId="33" borderId="10" xfId="0" applyNumberFormat="1" applyFont="1" applyFill="1" applyBorder="1" applyAlignment="1">
      <alignment horizontal="center" vertical="center" wrapText="1"/>
    </xf>
    <xf numFmtId="1" fontId="19" fillId="33" borderId="10" xfId="0" applyNumberFormat="1" applyFont="1" applyFill="1" applyBorder="1" applyAlignment="1">
      <alignment horizontal="center" vertical="center" shrinkToFit="1"/>
    </xf>
    <xf numFmtId="1" fontId="19" fillId="33" borderId="10" xfId="0" applyNumberFormat="1" applyFont="1" applyFill="1" applyBorder="1" applyAlignment="1">
      <alignment horizontal="center" vertical="center" wrapText="1" shrinkToFit="1"/>
    </xf>
    <xf numFmtId="0" fontId="19" fillId="33" borderId="10" xfId="0" applyFont="1" applyFill="1" applyBorder="1" applyAlignment="1">
      <alignment vertical="center" wrapText="1" shrinkToFit="1"/>
    </xf>
    <xf numFmtId="0" fontId="20" fillId="33" borderId="10" xfId="0" applyFont="1" applyFill="1" applyBorder="1" applyAlignment="1">
      <alignment vertical="center" wrapText="1" shrinkToFit="1"/>
    </xf>
    <xf numFmtId="0" fontId="19" fillId="33" borderId="10" xfId="0" applyNumberFormat="1" applyFont="1" applyFill="1" applyBorder="1" applyAlignment="1">
      <alignment horizontal="center" vertical="center" wrapText="1" shrinkToFit="1"/>
    </xf>
    <xf numFmtId="0" fontId="19" fillId="33" borderId="0" xfId="0" applyFont="1" applyFill="1" applyBorder="1" applyAlignment="1">
      <alignment vertical="center"/>
    </xf>
    <xf numFmtId="174" fontId="20" fillId="33" borderId="10" xfId="0" applyNumberFormat="1" applyFont="1" applyFill="1" applyBorder="1" applyAlignment="1">
      <alignment horizontal="center" vertical="center" wrapText="1" shrinkToFit="1"/>
    </xf>
    <xf numFmtId="0" fontId="20" fillId="33" borderId="10" xfId="0" applyFont="1" applyFill="1" applyBorder="1" applyAlignment="1">
      <alignment/>
    </xf>
    <xf numFmtId="172" fontId="20" fillId="33" borderId="10" xfId="0" applyNumberFormat="1" applyFont="1" applyFill="1" applyBorder="1" applyAlignment="1">
      <alignment horizontal="center" vertical="center" wrapText="1" shrinkToFit="1"/>
    </xf>
    <xf numFmtId="3" fontId="20" fillId="33" borderId="10" xfId="0" applyNumberFormat="1" applyFont="1" applyFill="1" applyBorder="1" applyAlignment="1">
      <alignment horizontal="center" vertical="center" wrapText="1" shrinkToFit="1"/>
    </xf>
    <xf numFmtId="172" fontId="20" fillId="33" borderId="10" xfId="0" applyNumberFormat="1" applyFont="1" applyFill="1" applyBorder="1" applyAlignment="1">
      <alignment horizontal="center" vertical="center"/>
    </xf>
    <xf numFmtId="0" fontId="20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 wrapText="1"/>
    </xf>
    <xf numFmtId="1" fontId="20" fillId="33" borderId="10" xfId="0" applyNumberFormat="1" applyFont="1" applyFill="1" applyBorder="1" applyAlignment="1">
      <alignment horizontal="left" vertical="center" wrapText="1" shrinkToFit="1"/>
    </xf>
    <xf numFmtId="176" fontId="20" fillId="33" borderId="10" xfId="0" applyNumberFormat="1" applyFont="1" applyFill="1" applyBorder="1" applyAlignment="1">
      <alignment horizontal="center" vertical="center" wrapText="1" shrinkToFit="1"/>
    </xf>
    <xf numFmtId="0" fontId="19" fillId="33" borderId="10" xfId="0" applyFont="1" applyFill="1" applyBorder="1" applyAlignment="1">
      <alignment vertical="center"/>
    </xf>
    <xf numFmtId="1" fontId="20" fillId="33" borderId="10" xfId="0" applyNumberFormat="1" applyFont="1" applyFill="1" applyBorder="1" applyAlignment="1">
      <alignment vertical="center" wrapText="1"/>
    </xf>
    <xf numFmtId="2" fontId="20" fillId="33" borderId="10" xfId="0" applyNumberFormat="1" applyFont="1" applyFill="1" applyBorder="1" applyAlignment="1">
      <alignment horizontal="center" vertical="center"/>
    </xf>
    <xf numFmtId="0" fontId="20" fillId="33" borderId="10" xfId="0" applyFont="1" applyFill="1" applyBorder="1" applyAlignment="1">
      <alignment horizontal="justify" vertical="top" wrapText="1"/>
    </xf>
    <xf numFmtId="0" fontId="20" fillId="33" borderId="10" xfId="0" applyFont="1" applyFill="1" applyBorder="1" applyAlignment="1">
      <alignment horizontal="left" vertical="top" wrapText="1"/>
    </xf>
    <xf numFmtId="2" fontId="19" fillId="33" borderId="10" xfId="0" applyNumberFormat="1" applyFont="1" applyFill="1" applyBorder="1" applyAlignment="1">
      <alignment horizontal="center" vertical="center" wrapText="1"/>
    </xf>
    <xf numFmtId="0" fontId="20" fillId="33" borderId="10" xfId="0" applyNumberFormat="1" applyFont="1" applyFill="1" applyBorder="1" applyAlignment="1">
      <alignment horizontal="center" vertical="center" wrapText="1" shrinkToFit="1"/>
    </xf>
    <xf numFmtId="0" fontId="18" fillId="33" borderId="10" xfId="0" applyFont="1" applyFill="1" applyBorder="1" applyAlignment="1">
      <alignment horizontal="center" vertical="center"/>
    </xf>
    <xf numFmtId="180" fontId="20" fillId="33" borderId="10" xfId="42" applyNumberFormat="1" applyFont="1" applyFill="1" applyBorder="1" applyAlignment="1">
      <alignment horizontal="center" vertical="center" wrapText="1" shrinkToFit="1"/>
    </xf>
    <xf numFmtId="3" fontId="20" fillId="33" borderId="10" xfId="0" applyNumberFormat="1" applyFont="1" applyFill="1" applyBorder="1" applyAlignment="1">
      <alignment horizontal="center" vertical="center"/>
    </xf>
    <xf numFmtId="4" fontId="19" fillId="33" borderId="10" xfId="0" applyNumberFormat="1" applyFont="1" applyFill="1" applyBorder="1" applyAlignment="1">
      <alignment vertical="center" wrapText="1" shrinkToFit="1"/>
    </xf>
    <xf numFmtId="0" fontId="19" fillId="33" borderId="10" xfId="0" applyFont="1" applyFill="1" applyBorder="1" applyAlignment="1">
      <alignment horizontal="left" vertical="center"/>
    </xf>
    <xf numFmtId="0" fontId="19" fillId="33" borderId="10" xfId="0" applyFont="1" applyFill="1" applyBorder="1" applyAlignment="1">
      <alignment horizontal="center" vertical="center"/>
    </xf>
    <xf numFmtId="4" fontId="20" fillId="33" borderId="0" xfId="0" applyNumberFormat="1" applyFont="1" applyFill="1" applyAlignment="1">
      <alignment vertical="center"/>
    </xf>
    <xf numFmtId="182" fontId="20" fillId="33" borderId="10" xfId="0" applyNumberFormat="1" applyFont="1" applyFill="1" applyBorder="1" applyAlignment="1">
      <alignment horizontal="center" vertical="center"/>
    </xf>
    <xf numFmtId="0" fontId="20" fillId="33" borderId="0" xfId="0" applyFont="1" applyFill="1" applyBorder="1" applyAlignment="1">
      <alignment vertical="center"/>
    </xf>
    <xf numFmtId="0" fontId="19" fillId="33" borderId="0" xfId="0" applyFont="1" applyFill="1" applyBorder="1" applyAlignment="1">
      <alignment horizontal="left" vertical="center" wrapText="1"/>
    </xf>
    <xf numFmtId="182" fontId="20" fillId="33" borderId="0" xfId="0" applyNumberFormat="1" applyFont="1" applyFill="1" applyBorder="1" applyAlignment="1">
      <alignment horizontal="center" vertical="center"/>
    </xf>
    <xf numFmtId="4" fontId="19" fillId="33" borderId="0" xfId="0" applyNumberFormat="1" applyFont="1" applyFill="1" applyBorder="1" applyAlignment="1">
      <alignment horizontal="center" vertical="center"/>
    </xf>
    <xf numFmtId="0" fontId="20" fillId="33" borderId="0" xfId="0" applyFont="1" applyFill="1" applyBorder="1" applyAlignment="1">
      <alignment horizontal="left" vertical="center" wrapText="1"/>
    </xf>
    <xf numFmtId="0" fontId="20" fillId="33" borderId="0" xfId="0" applyFont="1" applyFill="1" applyBorder="1" applyAlignment="1">
      <alignment horizontal="center" wrapText="1"/>
    </xf>
    <xf numFmtId="0" fontId="20" fillId="33" borderId="0" xfId="0" applyFont="1" applyFill="1" applyBorder="1" applyAlignment="1">
      <alignment horizontal="center" vertical="center"/>
    </xf>
    <xf numFmtId="4" fontId="20" fillId="33" borderId="0" xfId="0" applyNumberFormat="1" applyFont="1" applyFill="1" applyBorder="1" applyAlignment="1">
      <alignment horizontal="center" vertical="center" wrapText="1" shrinkToFit="1"/>
    </xf>
    <xf numFmtId="0" fontId="20" fillId="33" borderId="10" xfId="0" applyFont="1" applyFill="1" applyBorder="1" applyAlignment="1">
      <alignment horizontal="left" vertical="center" wrapText="1" shrinkToFit="1"/>
    </xf>
    <xf numFmtId="0" fontId="19" fillId="33" borderId="10" xfId="0" applyFont="1" applyFill="1" applyBorder="1" applyAlignment="1">
      <alignment horizontal="left" vertical="center" wrapText="1" shrinkToFit="1"/>
    </xf>
    <xf numFmtId="1" fontId="20" fillId="33" borderId="10" xfId="0" applyNumberFormat="1" applyFont="1" applyFill="1" applyBorder="1" applyAlignment="1">
      <alignment horizontal="center" vertical="center" wrapText="1" shrinkToFit="1"/>
    </xf>
    <xf numFmtId="0" fontId="19" fillId="33" borderId="0" xfId="0" applyFont="1" applyFill="1" applyAlignment="1">
      <alignment horizontal="center" vertical="center"/>
    </xf>
    <xf numFmtId="14" fontId="20" fillId="33" borderId="10" xfId="0" applyNumberFormat="1" applyFont="1" applyFill="1" applyBorder="1" applyAlignment="1">
      <alignment horizontal="left" vertical="center" wrapText="1"/>
    </xf>
    <xf numFmtId="14" fontId="20" fillId="33" borderId="10" xfId="0" applyNumberFormat="1" applyFont="1" applyFill="1" applyBorder="1" applyAlignment="1">
      <alignment horizontal="center" vertical="center" wrapText="1"/>
    </xf>
    <xf numFmtId="0" fontId="29" fillId="0" borderId="14" xfId="0" applyFont="1" applyBorder="1" applyAlignment="1">
      <alignment horizontal="right" wrapText="1"/>
    </xf>
    <xf numFmtId="0" fontId="20" fillId="0" borderId="10" xfId="0" applyFont="1" applyFill="1" applyBorder="1" applyAlignment="1">
      <alignment horizontal="center" vertical="center"/>
    </xf>
    <xf numFmtId="183" fontId="30" fillId="0" borderId="0" xfId="0" applyNumberFormat="1" applyFont="1" applyAlignment="1">
      <alignment horizontal="center" vertical="center" wrapText="1"/>
    </xf>
    <xf numFmtId="183" fontId="30" fillId="0" borderId="0" xfId="0" applyNumberFormat="1" applyFont="1" applyAlignment="1">
      <alignment horizontal="right" vertical="center" wrapText="1"/>
    </xf>
    <xf numFmtId="0" fontId="19" fillId="33" borderId="0" xfId="0" applyFont="1" applyFill="1" applyBorder="1" applyAlignment="1">
      <alignment horizontal="center" vertical="center" wrapText="1" shrinkToFit="1"/>
    </xf>
    <xf numFmtId="1" fontId="20" fillId="33" borderId="10" xfId="0" applyNumberFormat="1" applyFont="1" applyFill="1" applyBorder="1" applyAlignment="1">
      <alignment horizontal="center" vertical="center" wrapText="1" shrinkToFit="1"/>
    </xf>
    <xf numFmtId="0" fontId="19" fillId="33" borderId="10" xfId="0" applyFont="1" applyFill="1" applyBorder="1" applyAlignment="1">
      <alignment horizontal="center" vertical="center" wrapText="1"/>
    </xf>
    <xf numFmtId="0" fontId="19" fillId="33" borderId="0" xfId="0" applyFont="1" applyFill="1" applyAlignment="1">
      <alignment horizontal="center" vertical="center"/>
    </xf>
    <xf numFmtId="0" fontId="20" fillId="33" borderId="10" xfId="0" applyFont="1" applyFill="1" applyBorder="1" applyAlignment="1">
      <alignment horizontal="center" vertical="center" wrapText="1" shrinkToFit="1"/>
    </xf>
    <xf numFmtId="4" fontId="20" fillId="33" borderId="10" xfId="0" applyNumberFormat="1" applyFont="1" applyFill="1" applyBorder="1" applyAlignment="1">
      <alignment horizontal="center" vertical="center" wrapText="1" shrinkToFit="1"/>
    </xf>
    <xf numFmtId="0" fontId="20" fillId="33" borderId="10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left" vertical="center" wrapText="1"/>
    </xf>
    <xf numFmtId="0" fontId="19" fillId="33" borderId="10" xfId="0" applyFont="1" applyFill="1" applyBorder="1" applyAlignment="1">
      <alignment horizontal="center" vertical="center" wrapText="1" shrinkToFit="1"/>
    </xf>
    <xf numFmtId="0" fontId="20" fillId="33" borderId="10" xfId="0" applyFont="1" applyFill="1" applyBorder="1" applyAlignment="1">
      <alignment horizontal="left" vertical="center" wrapText="1" shrinkToFit="1"/>
    </xf>
    <xf numFmtId="0" fontId="19" fillId="33" borderId="10" xfId="0" applyFont="1" applyFill="1" applyBorder="1" applyAlignment="1">
      <alignment horizontal="left" vertical="center" wrapText="1" shrinkToFit="1"/>
    </xf>
    <xf numFmtId="0" fontId="20" fillId="33" borderId="11" xfId="0" applyFont="1" applyFill="1" applyBorder="1" applyAlignment="1">
      <alignment horizontal="left" vertical="center" wrapText="1" shrinkToFit="1"/>
    </xf>
    <xf numFmtId="0" fontId="20" fillId="33" borderId="13" xfId="0" applyFont="1" applyFill="1" applyBorder="1" applyAlignment="1">
      <alignment horizontal="left" vertical="center" wrapText="1" shrinkToFit="1"/>
    </xf>
    <xf numFmtId="0" fontId="20" fillId="33" borderId="11" xfId="0" applyFont="1" applyFill="1" applyBorder="1" applyAlignment="1">
      <alignment horizontal="left" vertical="center" wrapText="1"/>
    </xf>
    <xf numFmtId="0" fontId="20" fillId="33" borderId="13" xfId="0" applyFont="1" applyFill="1" applyBorder="1" applyAlignment="1">
      <alignment horizontal="left" vertical="center" wrapText="1"/>
    </xf>
    <xf numFmtId="0" fontId="19" fillId="33" borderId="11" xfId="0" applyFont="1" applyFill="1" applyBorder="1" applyAlignment="1">
      <alignment horizontal="left" vertical="center" wrapText="1"/>
    </xf>
    <xf numFmtId="0" fontId="19" fillId="33" borderId="13" xfId="0" applyFont="1" applyFill="1" applyBorder="1" applyAlignment="1">
      <alignment horizontal="left" vertical="center" wrapText="1"/>
    </xf>
    <xf numFmtId="0" fontId="19" fillId="33" borderId="11" xfId="0" applyFont="1" applyFill="1" applyBorder="1" applyAlignment="1">
      <alignment horizontal="left" vertical="center"/>
    </xf>
    <xf numFmtId="0" fontId="19" fillId="33" borderId="13" xfId="0" applyFont="1" applyFill="1" applyBorder="1" applyAlignment="1">
      <alignment horizontal="left" vertical="center"/>
    </xf>
    <xf numFmtId="0" fontId="19" fillId="33" borderId="15" xfId="0" applyFont="1" applyFill="1" applyBorder="1" applyAlignment="1">
      <alignment horizontal="center" vertical="center" wrapText="1"/>
    </xf>
    <xf numFmtId="0" fontId="19" fillId="33" borderId="16" xfId="0" applyFont="1" applyFill="1" applyBorder="1" applyAlignment="1">
      <alignment horizontal="center" vertical="center" wrapText="1"/>
    </xf>
    <xf numFmtId="0" fontId="19" fillId="33" borderId="13" xfId="0" applyFont="1" applyFill="1" applyBorder="1" applyAlignment="1">
      <alignment horizontal="center" vertical="center" wrapText="1"/>
    </xf>
    <xf numFmtId="0" fontId="19" fillId="33" borderId="15" xfId="0" applyFont="1" applyFill="1" applyBorder="1" applyAlignment="1">
      <alignment horizontal="center" vertical="center" wrapText="1" shrinkToFit="1"/>
    </xf>
    <xf numFmtId="0" fontId="19" fillId="33" borderId="16" xfId="0" applyFont="1" applyFill="1" applyBorder="1" applyAlignment="1">
      <alignment horizontal="center" vertical="center" wrapText="1" shrinkToFit="1"/>
    </xf>
    <xf numFmtId="0" fontId="19" fillId="33" borderId="13" xfId="0" applyFont="1" applyFill="1" applyBorder="1" applyAlignment="1">
      <alignment horizontal="center" vertical="center" wrapText="1" shrinkToFit="1"/>
    </xf>
    <xf numFmtId="0" fontId="20" fillId="33" borderId="17" xfId="0" applyFont="1" applyFill="1" applyBorder="1" applyAlignment="1">
      <alignment horizontal="center" vertical="center" wrapText="1" shrinkToFit="1"/>
    </xf>
    <xf numFmtId="0" fontId="20" fillId="33" borderId="18" xfId="0" applyFont="1" applyFill="1" applyBorder="1" applyAlignment="1">
      <alignment horizontal="center" vertical="center" wrapText="1" shrinkToFit="1"/>
    </xf>
    <xf numFmtId="4" fontId="20" fillId="33" borderId="17" xfId="0" applyNumberFormat="1" applyFont="1" applyFill="1" applyBorder="1" applyAlignment="1">
      <alignment horizontal="center" vertical="center" wrapText="1" shrinkToFit="1"/>
    </xf>
    <xf numFmtId="4" fontId="20" fillId="33" borderId="18" xfId="0" applyNumberFormat="1" applyFont="1" applyFill="1" applyBorder="1" applyAlignment="1">
      <alignment horizontal="center" vertical="center" wrapText="1" shrinkToFit="1"/>
    </xf>
    <xf numFmtId="0" fontId="22" fillId="33" borderId="0" xfId="0" applyFont="1" applyFill="1" applyAlignment="1">
      <alignment horizontal="center" vertical="center" wrapText="1"/>
    </xf>
    <xf numFmtId="0" fontId="19" fillId="33" borderId="11" xfId="0" applyFont="1" applyFill="1" applyBorder="1" applyAlignment="1">
      <alignment horizontal="center" vertical="center" wrapText="1"/>
    </xf>
    <xf numFmtId="0" fontId="19" fillId="33" borderId="19" xfId="0" applyFont="1" applyFill="1" applyBorder="1" applyAlignment="1">
      <alignment horizontal="center" vertical="center" wrapText="1"/>
    </xf>
    <xf numFmtId="0" fontId="19" fillId="33" borderId="20" xfId="0" applyFont="1" applyFill="1" applyBorder="1" applyAlignment="1">
      <alignment horizontal="center" vertical="center" wrapText="1"/>
    </xf>
    <xf numFmtId="0" fontId="19" fillId="33" borderId="21" xfId="0" applyFont="1" applyFill="1" applyBorder="1" applyAlignment="1">
      <alignment horizontal="center" vertical="center" wrapText="1"/>
    </xf>
    <xf numFmtId="0" fontId="19" fillId="33" borderId="11" xfId="0" applyFont="1" applyFill="1" applyBorder="1" applyAlignment="1">
      <alignment horizontal="center" vertical="center" wrapText="1" shrinkToFit="1"/>
    </xf>
    <xf numFmtId="1" fontId="20" fillId="33" borderId="22" xfId="0" applyNumberFormat="1" applyFont="1" applyFill="1" applyBorder="1" applyAlignment="1">
      <alignment horizontal="center" vertical="center" wrapText="1" shrinkToFit="1"/>
    </xf>
    <xf numFmtId="1" fontId="20" fillId="33" borderId="23" xfId="0" applyNumberFormat="1" applyFont="1" applyFill="1" applyBorder="1" applyAlignment="1">
      <alignment horizontal="center" vertical="center" wrapText="1" shrinkToFi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66FF"/>
    <pageSetUpPr fitToPage="1"/>
  </sheetPr>
  <dimension ref="A1:P195"/>
  <sheetViews>
    <sheetView zoomScale="70" zoomScaleNormal="70" zoomScalePageLayoutView="0" workbookViewId="0" topLeftCell="A1">
      <pane xSplit="2" ySplit="12" topLeftCell="C195" activePane="bottomRight" state="frozen"/>
      <selection pane="topLeft" activeCell="A2" sqref="A2"/>
      <selection pane="topRight" activeCell="C2" sqref="C2"/>
      <selection pane="bottomLeft" activeCell="A11" sqref="A11"/>
      <selection pane="bottomRight" activeCell="A1" sqref="A1:IV3"/>
    </sheetView>
  </sheetViews>
  <sheetFormatPr defaultColWidth="9.125" defaultRowHeight="30" customHeight="1"/>
  <cols>
    <col min="1" max="1" width="6.00390625" style="18" customWidth="1"/>
    <col min="2" max="2" width="45.50390625" style="36" customWidth="1"/>
    <col min="3" max="3" width="33.50390625" style="52" customWidth="1"/>
    <col min="4" max="4" width="22.50390625" style="19" customWidth="1"/>
    <col min="5" max="5" width="41.375" style="53" customWidth="1"/>
    <col min="6" max="6" width="9.125" style="18" customWidth="1"/>
    <col min="7" max="7" width="11.125" style="18" bestFit="1" customWidth="1"/>
    <col min="8" max="16384" width="9.125" style="18" customWidth="1"/>
  </cols>
  <sheetData>
    <row r="1" spans="1:7" ht="21.75" customHeight="1" hidden="1">
      <c r="A1" s="48"/>
      <c r="B1" s="48"/>
      <c r="C1" s="48"/>
      <c r="D1" s="101" t="s">
        <v>344</v>
      </c>
      <c r="E1" s="101"/>
      <c r="G1" s="48"/>
    </row>
    <row r="2" spans="1:7" ht="25.5" customHeight="1" hidden="1">
      <c r="A2" s="20"/>
      <c r="B2" s="20"/>
      <c r="C2" s="20"/>
      <c r="D2" s="101" t="s">
        <v>345</v>
      </c>
      <c r="E2" s="101"/>
      <c r="G2" s="20"/>
    </row>
    <row r="3" spans="1:7" ht="25.5" customHeight="1" hidden="1">
      <c r="A3" s="96"/>
      <c r="B3" s="96"/>
      <c r="C3" s="96"/>
      <c r="D3" s="102" t="s">
        <v>343</v>
      </c>
      <c r="E3" s="102"/>
      <c r="G3" s="96"/>
    </row>
    <row r="4" spans="1:5" ht="25.5" customHeight="1">
      <c r="A4" s="96"/>
      <c r="B4" s="96"/>
      <c r="C4" s="96"/>
      <c r="D4" s="96"/>
      <c r="E4" s="96"/>
    </row>
    <row r="5" spans="1:5" ht="22.5" customHeight="1">
      <c r="A5" s="20"/>
      <c r="B5" s="106" t="s">
        <v>235</v>
      </c>
      <c r="C5" s="106"/>
      <c r="D5" s="106"/>
      <c r="E5" s="106"/>
    </row>
    <row r="6" spans="1:5" ht="17.25" customHeight="1">
      <c r="A6" s="103" t="s">
        <v>342</v>
      </c>
      <c r="B6" s="103"/>
      <c r="C6" s="103"/>
      <c r="D6" s="103"/>
      <c r="E6" s="103"/>
    </row>
    <row r="7" spans="1:5" ht="28.5" customHeight="1">
      <c r="A7" s="22"/>
      <c r="B7" s="22"/>
      <c r="C7" s="22"/>
      <c r="D7" s="22"/>
      <c r="E7" s="99" t="s">
        <v>351</v>
      </c>
    </row>
    <row r="8" spans="1:5" ht="40.5" customHeight="1">
      <c r="A8" s="105" t="s">
        <v>15</v>
      </c>
      <c r="B8" s="105"/>
      <c r="C8" s="105"/>
      <c r="D8" s="105"/>
      <c r="E8" s="105"/>
    </row>
    <row r="9" spans="1:5" ht="48" customHeight="1">
      <c r="A9" s="104" t="s">
        <v>17</v>
      </c>
      <c r="B9" s="107" t="s">
        <v>233</v>
      </c>
      <c r="C9" s="107" t="s">
        <v>63</v>
      </c>
      <c r="D9" s="107" t="s">
        <v>234</v>
      </c>
      <c r="E9" s="108" t="s">
        <v>100</v>
      </c>
    </row>
    <row r="10" spans="1:5" ht="24" customHeight="1">
      <c r="A10" s="104"/>
      <c r="B10" s="107"/>
      <c r="C10" s="107"/>
      <c r="D10" s="107"/>
      <c r="E10" s="108"/>
    </row>
    <row r="11" spans="1:5" ht="30" customHeight="1">
      <c r="A11" s="55">
        <v>1</v>
      </c>
      <c r="B11" s="24">
        <v>2</v>
      </c>
      <c r="C11" s="24">
        <v>5</v>
      </c>
      <c r="D11" s="24">
        <v>6</v>
      </c>
      <c r="E11" s="24">
        <v>7</v>
      </c>
    </row>
    <row r="12" spans="1:5" ht="30" customHeight="1">
      <c r="A12" s="56" t="s">
        <v>43</v>
      </c>
      <c r="B12" s="57" t="s">
        <v>44</v>
      </c>
      <c r="C12" s="10"/>
      <c r="D12" s="13"/>
      <c r="E12" s="26">
        <f>E13+E14+E15</f>
        <v>200</v>
      </c>
    </row>
    <row r="13" spans="1:5" ht="33.75" customHeight="1">
      <c r="A13" s="27">
        <v>1</v>
      </c>
      <c r="B13" s="58" t="s">
        <v>161</v>
      </c>
      <c r="C13" s="10" t="s">
        <v>119</v>
      </c>
      <c r="D13" s="13"/>
      <c r="E13" s="4">
        <f>100-50.2872</f>
        <v>49.7128</v>
      </c>
    </row>
    <row r="14" spans="1:5" s="28" customFormat="1" ht="33.75" customHeight="1">
      <c r="A14" s="27">
        <f>A13+1</f>
        <v>2</v>
      </c>
      <c r="B14" s="5" t="s">
        <v>4</v>
      </c>
      <c r="C14" s="109" t="s">
        <v>318</v>
      </c>
      <c r="D14" s="109"/>
      <c r="E14" s="15">
        <v>50.2872</v>
      </c>
    </row>
    <row r="15" spans="1:5" ht="33.75" customHeight="1">
      <c r="A15" s="27">
        <v>2</v>
      </c>
      <c r="B15" s="58" t="s">
        <v>148</v>
      </c>
      <c r="C15" s="109" t="s">
        <v>82</v>
      </c>
      <c r="D15" s="109"/>
      <c r="E15" s="4">
        <v>100</v>
      </c>
    </row>
    <row r="16" spans="1:5" s="60" customFormat="1" ht="33.75" customHeight="1">
      <c r="A16" s="59" t="s">
        <v>6</v>
      </c>
      <c r="B16" s="5" t="s">
        <v>24</v>
      </c>
      <c r="C16" s="109" t="s">
        <v>83</v>
      </c>
      <c r="D16" s="109"/>
      <c r="E16" s="26">
        <v>758.5</v>
      </c>
    </row>
    <row r="17" spans="1:5" ht="42.75" customHeight="1">
      <c r="A17" s="59" t="s">
        <v>324</v>
      </c>
      <c r="B17" s="113" t="s">
        <v>50</v>
      </c>
      <c r="C17" s="113"/>
      <c r="D17" s="113"/>
      <c r="E17" s="26">
        <f>SUM(E18:E86)</f>
        <v>10772.807360000003</v>
      </c>
    </row>
    <row r="18" spans="1:5" ht="99" customHeight="1">
      <c r="A18" s="27">
        <v>1</v>
      </c>
      <c r="B18" s="10" t="s">
        <v>333</v>
      </c>
      <c r="C18" s="10"/>
      <c r="D18" s="13"/>
      <c r="E18" s="4">
        <v>500</v>
      </c>
    </row>
    <row r="19" spans="1:5" ht="21.75" customHeight="1">
      <c r="A19" s="27">
        <f aca="true" t="shared" si="0" ref="A19:A42">A18+1</f>
        <v>2</v>
      </c>
      <c r="B19" s="112" t="s">
        <v>65</v>
      </c>
      <c r="C19" s="112"/>
      <c r="D19" s="27"/>
      <c r="E19" s="4">
        <v>600</v>
      </c>
    </row>
    <row r="20" spans="1:5" ht="35.25" customHeight="1">
      <c r="A20" s="27">
        <f t="shared" si="0"/>
        <v>3</v>
      </c>
      <c r="B20" s="112" t="s">
        <v>316</v>
      </c>
      <c r="C20" s="112"/>
      <c r="D20" s="13"/>
      <c r="E20" s="4">
        <v>610</v>
      </c>
    </row>
    <row r="21" spans="1:5" ht="21.75" customHeight="1">
      <c r="A21" s="27">
        <f t="shared" si="0"/>
        <v>4</v>
      </c>
      <c r="B21" s="112" t="s">
        <v>319</v>
      </c>
      <c r="C21" s="112"/>
      <c r="D21" s="13"/>
      <c r="E21" s="4">
        <v>390</v>
      </c>
    </row>
    <row r="22" spans="1:5" ht="21.75" customHeight="1">
      <c r="A22" s="27">
        <f t="shared" si="0"/>
        <v>5</v>
      </c>
      <c r="B22" s="33" t="s">
        <v>134</v>
      </c>
      <c r="C22" s="10" t="s">
        <v>37</v>
      </c>
      <c r="D22" s="61">
        <v>230</v>
      </c>
      <c r="E22" s="6">
        <v>143.393</v>
      </c>
    </row>
    <row r="23" spans="1:5" ht="21.75" customHeight="1">
      <c r="A23" s="27">
        <f t="shared" si="0"/>
        <v>6</v>
      </c>
      <c r="B23" s="29" t="s">
        <v>184</v>
      </c>
      <c r="C23" s="10" t="s">
        <v>28</v>
      </c>
      <c r="D23" s="4">
        <v>100</v>
      </c>
      <c r="E23" s="6">
        <v>93.805</v>
      </c>
    </row>
    <row r="24" spans="1:5" ht="21.75" customHeight="1">
      <c r="A24" s="27">
        <f t="shared" si="0"/>
        <v>7</v>
      </c>
      <c r="B24" s="62" t="s">
        <v>251</v>
      </c>
      <c r="C24" s="5" t="s">
        <v>328</v>
      </c>
      <c r="D24" s="4" t="s">
        <v>84</v>
      </c>
      <c r="E24" s="6">
        <v>203.413</v>
      </c>
    </row>
    <row r="25" spans="1:5" ht="21.75" customHeight="1">
      <c r="A25" s="27">
        <f t="shared" si="0"/>
        <v>8</v>
      </c>
      <c r="B25" s="62" t="s">
        <v>152</v>
      </c>
      <c r="C25" s="5" t="s">
        <v>328</v>
      </c>
      <c r="D25" s="4" t="s">
        <v>84</v>
      </c>
      <c r="E25" s="6">
        <v>203.413</v>
      </c>
    </row>
    <row r="26" spans="1:5" ht="21.75" customHeight="1">
      <c r="A26" s="27">
        <f t="shared" si="0"/>
        <v>9</v>
      </c>
      <c r="B26" s="62" t="s">
        <v>252</v>
      </c>
      <c r="C26" s="5" t="s">
        <v>329</v>
      </c>
      <c r="D26" s="4" t="s">
        <v>85</v>
      </c>
      <c r="E26" s="6">
        <v>203.41</v>
      </c>
    </row>
    <row r="27" spans="1:5" ht="21.75" customHeight="1">
      <c r="A27" s="27">
        <f t="shared" si="0"/>
        <v>10</v>
      </c>
      <c r="B27" s="29" t="s">
        <v>117</v>
      </c>
      <c r="C27" s="29" t="s">
        <v>330</v>
      </c>
      <c r="D27" s="4" t="s">
        <v>84</v>
      </c>
      <c r="E27" s="6">
        <v>203.434</v>
      </c>
    </row>
    <row r="28" spans="1:5" ht="21.75" customHeight="1">
      <c r="A28" s="27">
        <f t="shared" si="0"/>
        <v>11</v>
      </c>
      <c r="B28" s="29" t="s">
        <v>162</v>
      </c>
      <c r="C28" s="5" t="s">
        <v>124</v>
      </c>
      <c r="D28" s="13">
        <f>137+7</f>
        <v>144</v>
      </c>
      <c r="E28" s="11">
        <v>150.71759</v>
      </c>
    </row>
    <row r="29" spans="1:5" ht="21.75" customHeight="1">
      <c r="A29" s="27">
        <f t="shared" si="0"/>
        <v>12</v>
      </c>
      <c r="B29" s="29" t="s">
        <v>0</v>
      </c>
      <c r="C29" s="10" t="s">
        <v>173</v>
      </c>
      <c r="D29" s="4">
        <f>2.94</f>
        <v>2.94</v>
      </c>
      <c r="E29" s="6">
        <v>14.852</v>
      </c>
    </row>
    <row r="30" spans="1:5" ht="21.75" customHeight="1">
      <c r="A30" s="27">
        <f t="shared" si="0"/>
        <v>13</v>
      </c>
      <c r="B30" s="29" t="s">
        <v>172</v>
      </c>
      <c r="C30" s="10" t="s">
        <v>173</v>
      </c>
      <c r="D30" s="4">
        <v>2.82</v>
      </c>
      <c r="E30" s="6">
        <v>14.732</v>
      </c>
    </row>
    <row r="31" spans="1:5" ht="21.75" customHeight="1">
      <c r="A31" s="27">
        <f t="shared" si="0"/>
        <v>14</v>
      </c>
      <c r="B31" s="29" t="s">
        <v>143</v>
      </c>
      <c r="C31" s="10" t="s">
        <v>173</v>
      </c>
      <c r="D31" s="4">
        <v>6.1</v>
      </c>
      <c r="E31" s="6">
        <v>29.687</v>
      </c>
    </row>
    <row r="32" spans="1:5" ht="21.75" customHeight="1">
      <c r="A32" s="27">
        <f t="shared" si="0"/>
        <v>15</v>
      </c>
      <c r="B32" s="29" t="s">
        <v>144</v>
      </c>
      <c r="C32" s="10" t="s">
        <v>173</v>
      </c>
      <c r="D32" s="4">
        <v>5.5</v>
      </c>
      <c r="E32" s="6">
        <v>29.576</v>
      </c>
    </row>
    <row r="33" spans="1:5" ht="21.75" customHeight="1">
      <c r="A33" s="27">
        <f t="shared" si="0"/>
        <v>16</v>
      </c>
      <c r="B33" s="29" t="s">
        <v>174</v>
      </c>
      <c r="C33" s="10" t="s">
        <v>173</v>
      </c>
      <c r="D33" s="4">
        <v>2.058</v>
      </c>
      <c r="E33" s="6">
        <v>10.605</v>
      </c>
    </row>
    <row r="34" spans="1:5" ht="21.75" customHeight="1">
      <c r="A34" s="27">
        <f t="shared" si="0"/>
        <v>17</v>
      </c>
      <c r="B34" s="29" t="s">
        <v>133</v>
      </c>
      <c r="C34" s="10" t="s">
        <v>171</v>
      </c>
      <c r="D34" s="4">
        <f>13.717+2.73</f>
        <v>16.447</v>
      </c>
      <c r="E34" s="6">
        <v>44.502</v>
      </c>
    </row>
    <row r="35" spans="1:5" ht="21.75" customHeight="1">
      <c r="A35" s="27">
        <f t="shared" si="0"/>
        <v>18</v>
      </c>
      <c r="B35" s="29" t="s">
        <v>175</v>
      </c>
      <c r="C35" s="10" t="s">
        <v>176</v>
      </c>
      <c r="D35" s="4">
        <f>4.144</f>
        <v>4.144</v>
      </c>
      <c r="E35" s="6">
        <v>9.152</v>
      </c>
    </row>
    <row r="36" spans="1:5" ht="21.75" customHeight="1">
      <c r="A36" s="27">
        <f t="shared" si="0"/>
        <v>19</v>
      </c>
      <c r="B36" s="29" t="s">
        <v>154</v>
      </c>
      <c r="C36" s="10" t="s">
        <v>173</v>
      </c>
      <c r="D36" s="4">
        <v>9.19</v>
      </c>
      <c r="E36" s="6">
        <v>37.334</v>
      </c>
    </row>
    <row r="37" spans="1:5" ht="15">
      <c r="A37" s="27">
        <f t="shared" si="0"/>
        <v>20</v>
      </c>
      <c r="B37" s="29" t="s">
        <v>249</v>
      </c>
      <c r="C37" s="10" t="s">
        <v>153</v>
      </c>
      <c r="D37" s="4">
        <f>16+13</f>
        <v>29</v>
      </c>
      <c r="E37" s="6">
        <v>15.52441</v>
      </c>
    </row>
    <row r="38" spans="1:5" ht="30.75">
      <c r="A38" s="27">
        <f t="shared" si="0"/>
        <v>21</v>
      </c>
      <c r="B38" s="10" t="s">
        <v>111</v>
      </c>
      <c r="C38" s="13" t="s">
        <v>178</v>
      </c>
      <c r="D38" s="61">
        <f>131+23+20+3+114.4</f>
        <v>291.4</v>
      </c>
      <c r="E38" s="6">
        <v>98.28489</v>
      </c>
    </row>
    <row r="39" spans="1:5" ht="30.75">
      <c r="A39" s="27">
        <f t="shared" si="0"/>
        <v>22</v>
      </c>
      <c r="B39" s="10" t="s">
        <v>148</v>
      </c>
      <c r="C39" s="13" t="s">
        <v>250</v>
      </c>
      <c r="D39" s="61">
        <v>4.3</v>
      </c>
      <c r="E39" s="4">
        <v>9.87312</v>
      </c>
    </row>
    <row r="40" spans="1:5" ht="30.75">
      <c r="A40" s="27">
        <f t="shared" si="0"/>
        <v>23</v>
      </c>
      <c r="B40" s="29" t="s">
        <v>87</v>
      </c>
      <c r="C40" s="5" t="s">
        <v>146</v>
      </c>
      <c r="D40" s="13">
        <v>180</v>
      </c>
      <c r="E40" s="4">
        <v>200</v>
      </c>
    </row>
    <row r="41" spans="1:5" ht="15">
      <c r="A41" s="27">
        <f t="shared" si="0"/>
        <v>24</v>
      </c>
      <c r="B41" s="33" t="s">
        <v>94</v>
      </c>
      <c r="C41" s="10" t="s">
        <v>93</v>
      </c>
      <c r="D41" s="4">
        <f>150+10</f>
        <v>160</v>
      </c>
      <c r="E41" s="4">
        <v>104.91875</v>
      </c>
    </row>
    <row r="42" spans="1:5" ht="30.75">
      <c r="A42" s="27">
        <f t="shared" si="0"/>
        <v>25</v>
      </c>
      <c r="B42" s="29" t="s">
        <v>169</v>
      </c>
      <c r="C42" s="5" t="s">
        <v>196</v>
      </c>
      <c r="D42" s="4">
        <v>324</v>
      </c>
      <c r="E42" s="6">
        <v>74.5802</v>
      </c>
    </row>
    <row r="43" spans="1:5" ht="20.25" customHeight="1">
      <c r="A43" s="27"/>
      <c r="B43" s="29" t="s">
        <v>169</v>
      </c>
      <c r="C43" s="5" t="s">
        <v>242</v>
      </c>
      <c r="D43" s="4">
        <v>121</v>
      </c>
      <c r="E43" s="6">
        <v>60</v>
      </c>
    </row>
    <row r="44" spans="1:15" ht="35.25" customHeight="1">
      <c r="A44" s="27">
        <v>26</v>
      </c>
      <c r="B44" s="29" t="s">
        <v>141</v>
      </c>
      <c r="C44" s="13" t="s">
        <v>320</v>
      </c>
      <c r="D44" s="61" t="s">
        <v>36</v>
      </c>
      <c r="E44" s="6">
        <v>100</v>
      </c>
      <c r="O44" s="18" t="s">
        <v>107</v>
      </c>
    </row>
    <row r="45" spans="1:5" ht="30.75">
      <c r="A45" s="27">
        <f aca="true" t="shared" si="1" ref="A45:A84">A44+1</f>
        <v>27</v>
      </c>
      <c r="B45" s="58" t="s">
        <v>30</v>
      </c>
      <c r="C45" s="10" t="s">
        <v>29</v>
      </c>
      <c r="D45" s="13">
        <v>16</v>
      </c>
      <c r="E45" s="4">
        <v>100</v>
      </c>
    </row>
    <row r="46" spans="1:5" ht="27.75" customHeight="1">
      <c r="A46" s="27">
        <f t="shared" si="1"/>
        <v>28</v>
      </c>
      <c r="B46" s="10" t="s">
        <v>88</v>
      </c>
      <c r="C46" s="10" t="s">
        <v>102</v>
      </c>
      <c r="D46" s="63">
        <v>230</v>
      </c>
      <c r="E46" s="4">
        <v>142.2</v>
      </c>
    </row>
    <row r="47" spans="1:5" ht="30.75">
      <c r="A47" s="27">
        <f t="shared" si="1"/>
        <v>29</v>
      </c>
      <c r="B47" s="10" t="s">
        <v>155</v>
      </c>
      <c r="C47" s="13" t="s">
        <v>187</v>
      </c>
      <c r="D47" s="63">
        <v>123</v>
      </c>
      <c r="E47" s="4">
        <v>101.972</v>
      </c>
    </row>
    <row r="48" spans="1:5" ht="15">
      <c r="A48" s="27">
        <f t="shared" si="1"/>
        <v>30</v>
      </c>
      <c r="B48" s="29" t="s">
        <v>159</v>
      </c>
      <c r="C48" s="13" t="s">
        <v>160</v>
      </c>
      <c r="D48" s="61">
        <v>5.4</v>
      </c>
      <c r="E48" s="6">
        <v>7.933</v>
      </c>
    </row>
    <row r="49" spans="1:5" ht="15">
      <c r="A49" s="27">
        <f t="shared" si="1"/>
        <v>31</v>
      </c>
      <c r="B49" s="29" t="s">
        <v>185</v>
      </c>
      <c r="C49" s="13" t="s">
        <v>160</v>
      </c>
      <c r="D49" s="61">
        <v>5.4</v>
      </c>
      <c r="E49" s="6">
        <v>7.933</v>
      </c>
    </row>
    <row r="50" spans="1:5" ht="15">
      <c r="A50" s="27">
        <f t="shared" si="1"/>
        <v>32</v>
      </c>
      <c r="B50" s="29" t="s">
        <v>166</v>
      </c>
      <c r="C50" s="13" t="s">
        <v>160</v>
      </c>
      <c r="D50" s="61">
        <v>5.4</v>
      </c>
      <c r="E50" s="6">
        <v>7.933</v>
      </c>
    </row>
    <row r="51" spans="1:5" ht="22.5" customHeight="1">
      <c r="A51" s="27">
        <f t="shared" si="1"/>
        <v>33</v>
      </c>
      <c r="B51" s="29" t="s">
        <v>179</v>
      </c>
      <c r="C51" s="10" t="s">
        <v>86</v>
      </c>
      <c r="D51" s="64">
        <v>2</v>
      </c>
      <c r="E51" s="6">
        <v>85</v>
      </c>
    </row>
    <row r="52" spans="1:5" ht="54" customHeight="1">
      <c r="A52" s="27">
        <f t="shared" si="1"/>
        <v>34</v>
      </c>
      <c r="B52" s="10" t="s">
        <v>191</v>
      </c>
      <c r="C52" s="10" t="s">
        <v>192</v>
      </c>
      <c r="D52" s="13">
        <v>1</v>
      </c>
      <c r="E52" s="4">
        <v>134.472</v>
      </c>
    </row>
    <row r="53" spans="1:5" ht="33" customHeight="1">
      <c r="A53" s="27">
        <f t="shared" si="1"/>
        <v>35</v>
      </c>
      <c r="B53" s="10" t="s">
        <v>145</v>
      </c>
      <c r="C53" s="10" t="s">
        <v>193</v>
      </c>
      <c r="D53" s="63">
        <v>165</v>
      </c>
      <c r="E53" s="4">
        <v>100</v>
      </c>
    </row>
    <row r="54" spans="1:5" ht="26.25" customHeight="1">
      <c r="A54" s="27">
        <f t="shared" si="1"/>
        <v>36</v>
      </c>
      <c r="B54" s="29" t="s">
        <v>182</v>
      </c>
      <c r="C54" s="10" t="s">
        <v>170</v>
      </c>
      <c r="D54" s="65">
        <v>150</v>
      </c>
      <c r="E54" s="6">
        <v>200</v>
      </c>
    </row>
    <row r="55" spans="1:5" ht="35.25" customHeight="1">
      <c r="A55" s="27">
        <f t="shared" si="1"/>
        <v>37</v>
      </c>
      <c r="B55" s="29" t="s">
        <v>181</v>
      </c>
      <c r="C55" s="10" t="s">
        <v>189</v>
      </c>
      <c r="D55" s="1" t="s">
        <v>35</v>
      </c>
      <c r="E55" s="6">
        <v>120</v>
      </c>
    </row>
    <row r="56" spans="1:5" ht="23.25" customHeight="1">
      <c r="A56" s="27">
        <f t="shared" si="1"/>
        <v>38</v>
      </c>
      <c r="B56" s="29" t="s">
        <v>231</v>
      </c>
      <c r="C56" s="10" t="s">
        <v>232</v>
      </c>
      <c r="D56" s="13">
        <v>52</v>
      </c>
      <c r="E56" s="6">
        <v>38.124</v>
      </c>
    </row>
    <row r="57" spans="1:5" ht="24" customHeight="1">
      <c r="A57" s="27">
        <f t="shared" si="1"/>
        <v>39</v>
      </c>
      <c r="B57" s="29" t="s">
        <v>123</v>
      </c>
      <c r="C57" s="10" t="s">
        <v>261</v>
      </c>
      <c r="D57" s="63">
        <v>280</v>
      </c>
      <c r="E57" s="6">
        <f>200-30.23</f>
        <v>169.77</v>
      </c>
    </row>
    <row r="58" spans="1:5" ht="39" customHeight="1">
      <c r="A58" s="27">
        <f t="shared" si="1"/>
        <v>40</v>
      </c>
      <c r="B58" s="5" t="s">
        <v>121</v>
      </c>
      <c r="C58" s="10" t="s">
        <v>120</v>
      </c>
      <c r="D58" s="4">
        <v>95</v>
      </c>
      <c r="E58" s="6">
        <v>60</v>
      </c>
    </row>
    <row r="59" spans="1:5" s="66" customFormat="1" ht="30.75">
      <c r="A59" s="27">
        <f t="shared" si="1"/>
        <v>41</v>
      </c>
      <c r="B59" s="5" t="s">
        <v>209</v>
      </c>
      <c r="C59" s="13" t="s">
        <v>210</v>
      </c>
      <c r="D59" s="16">
        <v>600</v>
      </c>
      <c r="E59" s="6">
        <v>198.76</v>
      </c>
    </row>
    <row r="60" spans="1:5" s="67" customFormat="1" ht="38.25" customHeight="1">
      <c r="A60" s="27">
        <f t="shared" si="1"/>
        <v>42</v>
      </c>
      <c r="B60" s="5" t="s">
        <v>211</v>
      </c>
      <c r="C60" s="13" t="s">
        <v>210</v>
      </c>
      <c r="D60" s="16">
        <v>1626</v>
      </c>
      <c r="E60" s="11">
        <v>838.53</v>
      </c>
    </row>
    <row r="61" spans="1:5" s="67" customFormat="1" ht="41.25" customHeight="1">
      <c r="A61" s="27">
        <f t="shared" si="1"/>
        <v>43</v>
      </c>
      <c r="B61" s="5" t="s">
        <v>212</v>
      </c>
      <c r="C61" s="13" t="s">
        <v>210</v>
      </c>
      <c r="D61" s="16">
        <v>440</v>
      </c>
      <c r="E61" s="11">
        <v>199.04276</v>
      </c>
    </row>
    <row r="62" spans="1:5" s="67" customFormat="1" ht="37.5" customHeight="1">
      <c r="A62" s="27">
        <f t="shared" si="1"/>
        <v>44</v>
      </c>
      <c r="B62" s="5" t="s">
        <v>156</v>
      </c>
      <c r="C62" s="13" t="s">
        <v>210</v>
      </c>
      <c r="D62" s="16">
        <v>550</v>
      </c>
      <c r="E62" s="11">
        <v>199.68</v>
      </c>
    </row>
    <row r="63" spans="1:5" s="67" customFormat="1" ht="37.5" customHeight="1">
      <c r="A63" s="27">
        <f t="shared" si="1"/>
        <v>45</v>
      </c>
      <c r="B63" s="5" t="s">
        <v>213</v>
      </c>
      <c r="C63" s="13" t="s">
        <v>210</v>
      </c>
      <c r="D63" s="16">
        <v>440</v>
      </c>
      <c r="E63" s="11">
        <v>199.87232</v>
      </c>
    </row>
    <row r="64" spans="1:5" s="67" customFormat="1" ht="37.5" customHeight="1">
      <c r="A64" s="27">
        <f t="shared" si="1"/>
        <v>46</v>
      </c>
      <c r="B64" s="5" t="s">
        <v>214</v>
      </c>
      <c r="C64" s="13" t="s">
        <v>210</v>
      </c>
      <c r="D64" s="16">
        <v>385</v>
      </c>
      <c r="E64" s="11">
        <v>186.15023</v>
      </c>
    </row>
    <row r="65" spans="1:5" s="67" customFormat="1" ht="37.5" customHeight="1">
      <c r="A65" s="27">
        <f t="shared" si="1"/>
        <v>47</v>
      </c>
      <c r="B65" s="5" t="s">
        <v>215</v>
      </c>
      <c r="C65" s="13" t="s">
        <v>210</v>
      </c>
      <c r="D65" s="16">
        <v>282</v>
      </c>
      <c r="E65" s="11">
        <v>103.997</v>
      </c>
    </row>
    <row r="66" spans="1:5" s="67" customFormat="1" ht="37.5" customHeight="1">
      <c r="A66" s="27">
        <f t="shared" si="1"/>
        <v>48</v>
      </c>
      <c r="B66" s="5" t="s">
        <v>216</v>
      </c>
      <c r="C66" s="13" t="s">
        <v>210</v>
      </c>
      <c r="D66" s="54">
        <v>325</v>
      </c>
      <c r="E66" s="11">
        <v>199.00826999999998</v>
      </c>
    </row>
    <row r="67" spans="1:5" s="67" customFormat="1" ht="37.5" customHeight="1">
      <c r="A67" s="27">
        <f t="shared" si="1"/>
        <v>49</v>
      </c>
      <c r="B67" s="5" t="s">
        <v>217</v>
      </c>
      <c r="C67" s="13" t="s">
        <v>210</v>
      </c>
      <c r="D67" s="54">
        <v>380</v>
      </c>
      <c r="E67" s="11">
        <v>199.38692</v>
      </c>
    </row>
    <row r="68" spans="1:5" s="67" customFormat="1" ht="37.5" customHeight="1">
      <c r="A68" s="27">
        <f t="shared" si="1"/>
        <v>50</v>
      </c>
      <c r="B68" s="29" t="s">
        <v>218</v>
      </c>
      <c r="C68" s="13" t="s">
        <v>210</v>
      </c>
      <c r="D68" s="2">
        <v>400</v>
      </c>
      <c r="E68" s="11">
        <v>199.20864</v>
      </c>
    </row>
    <row r="69" spans="1:5" s="67" customFormat="1" ht="37.5" customHeight="1">
      <c r="A69" s="27">
        <f t="shared" si="1"/>
        <v>51</v>
      </c>
      <c r="B69" s="29" t="s">
        <v>219</v>
      </c>
      <c r="C69" s="13" t="s">
        <v>220</v>
      </c>
      <c r="D69" s="2">
        <v>542</v>
      </c>
      <c r="E69" s="11">
        <v>199.6174</v>
      </c>
    </row>
    <row r="70" spans="1:5" s="67" customFormat="1" ht="37.5" customHeight="1">
      <c r="A70" s="27">
        <f t="shared" si="1"/>
        <v>52</v>
      </c>
      <c r="B70" s="29" t="s">
        <v>221</v>
      </c>
      <c r="C70" s="13" t="s">
        <v>220</v>
      </c>
      <c r="D70" s="2">
        <v>520</v>
      </c>
      <c r="E70" s="11">
        <v>199.37339</v>
      </c>
    </row>
    <row r="71" spans="1:5" s="67" customFormat="1" ht="37.5" customHeight="1">
      <c r="A71" s="27">
        <f t="shared" si="1"/>
        <v>53</v>
      </c>
      <c r="B71" s="5" t="s">
        <v>222</v>
      </c>
      <c r="C71" s="13" t="s">
        <v>210</v>
      </c>
      <c r="D71" s="2">
        <v>226</v>
      </c>
      <c r="E71" s="11">
        <v>88.40737</v>
      </c>
    </row>
    <row r="72" spans="1:5" s="67" customFormat="1" ht="37.5" customHeight="1">
      <c r="A72" s="27">
        <f t="shared" si="1"/>
        <v>54</v>
      </c>
      <c r="B72" s="5" t="s">
        <v>226</v>
      </c>
      <c r="C72" s="13" t="s">
        <v>210</v>
      </c>
      <c r="D72" s="2">
        <v>1080</v>
      </c>
      <c r="E72" s="14">
        <v>650</v>
      </c>
    </row>
    <row r="73" spans="1:5" s="67" customFormat="1" ht="37.5" customHeight="1">
      <c r="A73" s="27">
        <f t="shared" si="1"/>
        <v>55</v>
      </c>
      <c r="B73" s="29" t="s">
        <v>223</v>
      </c>
      <c r="C73" s="13" t="s">
        <v>210</v>
      </c>
      <c r="D73" s="2">
        <v>520</v>
      </c>
      <c r="E73" s="11">
        <v>197.69</v>
      </c>
    </row>
    <row r="74" spans="1:5" s="67" customFormat="1" ht="25.5" customHeight="1">
      <c r="A74" s="27">
        <f t="shared" si="1"/>
        <v>56</v>
      </c>
      <c r="B74" s="29" t="s">
        <v>230</v>
      </c>
      <c r="C74" s="13" t="s">
        <v>229</v>
      </c>
      <c r="D74" s="2" t="s">
        <v>36</v>
      </c>
      <c r="E74" s="11">
        <v>40</v>
      </c>
    </row>
    <row r="75" spans="1:5" ht="25.5" customHeight="1">
      <c r="A75" s="27">
        <f t="shared" si="1"/>
        <v>57</v>
      </c>
      <c r="B75" s="29" t="s">
        <v>151</v>
      </c>
      <c r="C75" s="5" t="s">
        <v>242</v>
      </c>
      <c r="D75" s="4">
        <v>78</v>
      </c>
      <c r="E75" s="6">
        <v>45</v>
      </c>
    </row>
    <row r="76" spans="1:5" ht="25.5" customHeight="1">
      <c r="A76" s="27">
        <f t="shared" si="1"/>
        <v>58</v>
      </c>
      <c r="B76" s="68" t="s">
        <v>243</v>
      </c>
      <c r="C76" s="5" t="s">
        <v>244</v>
      </c>
      <c r="D76" s="2" t="s">
        <v>36</v>
      </c>
      <c r="E76" s="6">
        <v>101.55412</v>
      </c>
    </row>
    <row r="77" spans="1:5" ht="25.5" customHeight="1">
      <c r="A77" s="27">
        <f t="shared" si="1"/>
        <v>59</v>
      </c>
      <c r="B77" s="68" t="s">
        <v>245</v>
      </c>
      <c r="C77" s="5" t="s">
        <v>244</v>
      </c>
      <c r="D77" s="2" t="s">
        <v>36</v>
      </c>
      <c r="E77" s="6">
        <v>101.51053</v>
      </c>
    </row>
    <row r="78" spans="1:5" ht="25.5" customHeight="1">
      <c r="A78" s="27">
        <f t="shared" si="1"/>
        <v>60</v>
      </c>
      <c r="B78" s="68" t="s">
        <v>254</v>
      </c>
      <c r="C78" s="5" t="s">
        <v>253</v>
      </c>
      <c r="D78" s="2" t="s">
        <v>35</v>
      </c>
      <c r="E78" s="6">
        <v>196.05269</v>
      </c>
    </row>
    <row r="79" spans="1:5" ht="35.25" customHeight="1">
      <c r="A79" s="27">
        <f t="shared" si="1"/>
        <v>61</v>
      </c>
      <c r="B79" s="68" t="s">
        <v>255</v>
      </c>
      <c r="C79" s="5" t="s">
        <v>256</v>
      </c>
      <c r="D79" s="2" t="s">
        <v>35</v>
      </c>
      <c r="E79" s="6">
        <v>195.008</v>
      </c>
    </row>
    <row r="80" spans="1:5" ht="22.5" customHeight="1">
      <c r="A80" s="27">
        <f t="shared" si="1"/>
        <v>62</v>
      </c>
      <c r="B80" s="68" t="s">
        <v>125</v>
      </c>
      <c r="C80" s="5" t="s">
        <v>242</v>
      </c>
      <c r="D80" s="16">
        <v>43</v>
      </c>
      <c r="E80" s="6">
        <v>46.515</v>
      </c>
    </row>
    <row r="81" spans="1:5" ht="33" customHeight="1">
      <c r="A81" s="27">
        <f t="shared" si="1"/>
        <v>63</v>
      </c>
      <c r="B81" s="68" t="s">
        <v>313</v>
      </c>
      <c r="C81" s="5" t="s">
        <v>312</v>
      </c>
      <c r="D81" s="2">
        <v>160</v>
      </c>
      <c r="E81" s="6">
        <v>171.534</v>
      </c>
    </row>
    <row r="82" spans="1:5" ht="33" customHeight="1">
      <c r="A82" s="27">
        <f t="shared" si="1"/>
        <v>64</v>
      </c>
      <c r="B82" s="68" t="s">
        <v>58</v>
      </c>
      <c r="C82" s="5" t="s">
        <v>312</v>
      </c>
      <c r="D82" s="2">
        <f>81+40+4</f>
        <v>125</v>
      </c>
      <c r="E82" s="6">
        <v>112.594</v>
      </c>
    </row>
    <row r="83" spans="1:5" ht="21.75" customHeight="1">
      <c r="A83" s="27">
        <f t="shared" si="1"/>
        <v>65</v>
      </c>
      <c r="B83" s="33" t="s">
        <v>236</v>
      </c>
      <c r="C83" s="10" t="s">
        <v>237</v>
      </c>
      <c r="D83" s="4">
        <v>70</v>
      </c>
      <c r="E83" s="7">
        <v>77.449</v>
      </c>
    </row>
    <row r="84" spans="1:5" ht="21.75" customHeight="1">
      <c r="A84" s="27">
        <f t="shared" si="1"/>
        <v>66</v>
      </c>
      <c r="B84" s="33" t="s">
        <v>314</v>
      </c>
      <c r="C84" s="10" t="s">
        <v>315</v>
      </c>
      <c r="D84" s="69">
        <v>80</v>
      </c>
      <c r="E84" s="7">
        <v>50</v>
      </c>
    </row>
    <row r="85" spans="1:5" ht="45.75" customHeight="1">
      <c r="A85" s="27"/>
      <c r="B85" s="29"/>
      <c r="C85" s="5"/>
      <c r="D85" s="4"/>
      <c r="E85" s="6"/>
    </row>
    <row r="86" spans="1:5" ht="30" customHeight="1">
      <c r="A86" s="27"/>
      <c r="B86" s="112" t="s">
        <v>31</v>
      </c>
      <c r="C86" s="112"/>
      <c r="D86" s="13"/>
      <c r="E86" s="26">
        <f>SUM(E87:E90)</f>
        <v>346.32176</v>
      </c>
    </row>
    <row r="87" spans="1:5" ht="28.5" customHeight="1">
      <c r="A87" s="27">
        <v>1</v>
      </c>
      <c r="B87" s="5" t="s">
        <v>195</v>
      </c>
      <c r="C87" s="10" t="s">
        <v>40</v>
      </c>
      <c r="D87" s="13" t="s">
        <v>36</v>
      </c>
      <c r="E87" s="4">
        <v>30</v>
      </c>
    </row>
    <row r="88" spans="1:5" ht="28.5" customHeight="1">
      <c r="A88" s="27">
        <f>A87+1</f>
        <v>2</v>
      </c>
      <c r="B88" s="10" t="s">
        <v>122</v>
      </c>
      <c r="C88" s="10" t="s">
        <v>40</v>
      </c>
      <c r="D88" s="13" t="s">
        <v>36</v>
      </c>
      <c r="E88" s="4">
        <v>20</v>
      </c>
    </row>
    <row r="89" spans="1:5" ht="26.25" customHeight="1">
      <c r="A89" s="27">
        <f>A88+1</f>
        <v>3</v>
      </c>
      <c r="B89" s="10" t="s">
        <v>311</v>
      </c>
      <c r="C89" s="10" t="s">
        <v>310</v>
      </c>
      <c r="D89" s="13" t="s">
        <v>140</v>
      </c>
      <c r="E89" s="4">
        <v>117.03813</v>
      </c>
    </row>
    <row r="90" spans="1:5" ht="51.75" customHeight="1">
      <c r="A90" s="27">
        <f>A89+1</f>
        <v>4</v>
      </c>
      <c r="B90" s="10" t="s">
        <v>108</v>
      </c>
      <c r="C90" s="10" t="s">
        <v>323</v>
      </c>
      <c r="D90" s="13" t="s">
        <v>36</v>
      </c>
      <c r="E90" s="61">
        <v>179.28363</v>
      </c>
    </row>
    <row r="91" spans="1:5" ht="15">
      <c r="A91" s="27"/>
      <c r="B91" s="10"/>
      <c r="C91" s="10"/>
      <c r="D91" s="13"/>
      <c r="E91" s="4"/>
    </row>
    <row r="92" spans="1:5" ht="15">
      <c r="A92" s="56" t="s">
        <v>325</v>
      </c>
      <c r="B92" s="112" t="s">
        <v>53</v>
      </c>
      <c r="C92" s="112"/>
      <c r="D92" s="112"/>
      <c r="E92" s="4">
        <v>1300</v>
      </c>
    </row>
    <row r="93" spans="1:5" ht="15">
      <c r="A93" s="56" t="s">
        <v>326</v>
      </c>
      <c r="B93" s="112" t="s">
        <v>54</v>
      </c>
      <c r="C93" s="112"/>
      <c r="D93" s="112"/>
      <c r="E93" s="4">
        <v>600</v>
      </c>
    </row>
    <row r="94" spans="1:5" ht="72.75" customHeight="1">
      <c r="A94" s="27"/>
      <c r="B94" s="29" t="s">
        <v>224</v>
      </c>
      <c r="C94" s="14" t="s">
        <v>177</v>
      </c>
      <c r="D94" s="9"/>
      <c r="E94" s="6">
        <v>15000</v>
      </c>
    </row>
    <row r="95" spans="1:5" s="48" customFormat="1" ht="30" customHeight="1">
      <c r="A95" s="27"/>
      <c r="B95" s="57" t="s">
        <v>66</v>
      </c>
      <c r="C95" s="39"/>
      <c r="D95" s="70"/>
      <c r="E95" s="26">
        <f>E12+E17+E92+E93+E16+E94</f>
        <v>28631.307360000003</v>
      </c>
    </row>
    <row r="96" spans="1:5" s="48" customFormat="1" ht="30" customHeight="1">
      <c r="A96" s="27"/>
      <c r="B96" s="57"/>
      <c r="C96" s="47"/>
      <c r="D96" s="38"/>
      <c r="E96" s="26"/>
    </row>
    <row r="97" spans="1:5" ht="25.5" customHeight="1">
      <c r="A97" s="27">
        <v>1</v>
      </c>
      <c r="B97" s="114" t="s">
        <v>25</v>
      </c>
      <c r="C97" s="115"/>
      <c r="D97" s="3" t="s">
        <v>194</v>
      </c>
      <c r="E97" s="26">
        <v>800</v>
      </c>
    </row>
    <row r="98" spans="1:5" ht="375" customHeight="1">
      <c r="A98" s="27">
        <v>2</v>
      </c>
      <c r="B98" s="10" t="s">
        <v>341</v>
      </c>
      <c r="C98" s="10" t="s">
        <v>147</v>
      </c>
      <c r="D98" s="3" t="s">
        <v>340</v>
      </c>
      <c r="E98" s="26">
        <v>100</v>
      </c>
    </row>
    <row r="99" spans="1:5" ht="129.75" customHeight="1">
      <c r="A99" s="27">
        <v>3</v>
      </c>
      <c r="B99" s="36" t="s">
        <v>339</v>
      </c>
      <c r="C99" s="93" t="s">
        <v>26</v>
      </c>
      <c r="D99" s="3" t="s">
        <v>336</v>
      </c>
      <c r="E99" s="26">
        <v>1000</v>
      </c>
    </row>
    <row r="100" spans="1:5" s="48" customFormat="1" ht="30" customHeight="1">
      <c r="A100" s="27"/>
      <c r="B100" s="57" t="s">
        <v>51</v>
      </c>
      <c r="C100" s="47"/>
      <c r="D100" s="38"/>
      <c r="E100" s="26">
        <f>E97+E98+E99</f>
        <v>1900</v>
      </c>
    </row>
    <row r="101" spans="1:5" s="48" customFormat="1" ht="30" customHeight="1">
      <c r="A101" s="27"/>
      <c r="B101" s="57" t="s">
        <v>52</v>
      </c>
      <c r="C101" s="47"/>
      <c r="D101" s="38"/>
      <c r="E101" s="26">
        <f>E99</f>
        <v>1000</v>
      </c>
    </row>
    <row r="102" spans="1:16" s="48" customFormat="1" ht="30" customHeight="1">
      <c r="A102" s="27"/>
      <c r="B102" s="57"/>
      <c r="C102" s="47"/>
      <c r="D102" s="38"/>
      <c r="E102" s="26"/>
      <c r="P102" s="48" t="s">
        <v>337</v>
      </c>
    </row>
    <row r="103" spans="1:5" ht="39" customHeight="1">
      <c r="A103" s="27">
        <v>1</v>
      </c>
      <c r="B103" s="110" t="s">
        <v>27</v>
      </c>
      <c r="C103" s="110"/>
      <c r="D103" s="110"/>
      <c r="E103" s="4">
        <v>100</v>
      </c>
    </row>
    <row r="104" spans="1:10" ht="39" customHeight="1">
      <c r="A104" s="27"/>
      <c r="B104" s="46" t="s">
        <v>327</v>
      </c>
      <c r="C104" s="5"/>
      <c r="D104" s="5"/>
      <c r="E104" s="26">
        <f>E103</f>
        <v>100</v>
      </c>
      <c r="J104" s="18" t="s">
        <v>338</v>
      </c>
    </row>
    <row r="105" spans="1:5" s="48" customFormat="1" ht="30" customHeight="1">
      <c r="A105" s="27"/>
      <c r="B105" s="57" t="s">
        <v>55</v>
      </c>
      <c r="C105" s="47"/>
      <c r="D105" s="38"/>
      <c r="E105" s="26">
        <f>E95+E97+E98+E103</f>
        <v>29631.307360000003</v>
      </c>
    </row>
    <row r="106" spans="1:5" ht="30" customHeight="1">
      <c r="A106" s="105" t="s">
        <v>56</v>
      </c>
      <c r="B106" s="105"/>
      <c r="C106" s="105"/>
      <c r="D106" s="105"/>
      <c r="E106" s="105"/>
    </row>
    <row r="107" spans="1:5" ht="30" customHeight="1">
      <c r="A107" s="111" t="s">
        <v>57</v>
      </c>
      <c r="B107" s="111"/>
      <c r="C107" s="111"/>
      <c r="D107" s="111"/>
      <c r="E107" s="111"/>
    </row>
    <row r="108" spans="1:5" ht="30" customHeight="1">
      <c r="A108" s="71"/>
      <c r="B108" s="32" t="s">
        <v>32</v>
      </c>
      <c r="C108" s="10"/>
      <c r="D108" s="2"/>
      <c r="E108" s="11"/>
    </row>
    <row r="109" spans="1:5" s="36" customFormat="1" ht="27" customHeight="1">
      <c r="A109" s="27">
        <f>1</f>
        <v>1</v>
      </c>
      <c r="B109" s="29" t="s">
        <v>70</v>
      </c>
      <c r="C109" s="10" t="s">
        <v>33</v>
      </c>
      <c r="D109" s="2">
        <v>285</v>
      </c>
      <c r="E109" s="11">
        <v>15</v>
      </c>
    </row>
    <row r="110" spans="1:5" ht="27" customHeight="1">
      <c r="A110" s="27">
        <f>A109+1</f>
        <v>2</v>
      </c>
      <c r="B110" s="33" t="s">
        <v>72</v>
      </c>
      <c r="C110" s="10" t="s">
        <v>33</v>
      </c>
      <c r="D110" s="2">
        <v>610</v>
      </c>
      <c r="E110" s="11">
        <v>80</v>
      </c>
    </row>
    <row r="111" spans="1:5" s="36" customFormat="1" ht="27" customHeight="1">
      <c r="A111" s="27">
        <f>A110+1</f>
        <v>3</v>
      </c>
      <c r="B111" s="29" t="s">
        <v>1</v>
      </c>
      <c r="C111" s="10" t="s">
        <v>68</v>
      </c>
      <c r="D111" s="13">
        <v>210</v>
      </c>
      <c r="E111" s="11">
        <v>65.8611</v>
      </c>
    </row>
    <row r="112" spans="1:5" s="36" customFormat="1" ht="27" customHeight="1">
      <c r="A112" s="27">
        <f>A111+1</f>
        <v>4</v>
      </c>
      <c r="B112" s="29" t="s">
        <v>46</v>
      </c>
      <c r="C112" s="10" t="s">
        <v>33</v>
      </c>
      <c r="D112" s="13">
        <v>1973.7</v>
      </c>
      <c r="E112" s="11">
        <v>2669.4</v>
      </c>
    </row>
    <row r="113" spans="1:5" ht="27" customHeight="1">
      <c r="A113" s="27">
        <f>A112+1</f>
        <v>5</v>
      </c>
      <c r="B113" s="29" t="s">
        <v>45</v>
      </c>
      <c r="C113" s="10" t="s">
        <v>33</v>
      </c>
      <c r="D113" s="1">
        <f>780+14.4+16.56</f>
        <v>810.9599999999999</v>
      </c>
      <c r="E113" s="6">
        <v>900</v>
      </c>
    </row>
    <row r="114" spans="1:5" ht="30" customHeight="1">
      <c r="A114" s="27"/>
      <c r="B114" s="32" t="s">
        <v>20</v>
      </c>
      <c r="C114" s="10"/>
      <c r="D114" s="72"/>
      <c r="E114" s="4"/>
    </row>
    <row r="115" spans="1:5" s="28" customFormat="1" ht="25.5" customHeight="1">
      <c r="A115" s="27">
        <f>A113+1</f>
        <v>6</v>
      </c>
      <c r="B115" s="10" t="s">
        <v>76</v>
      </c>
      <c r="C115" s="10" t="s">
        <v>186</v>
      </c>
      <c r="D115" s="4">
        <v>700</v>
      </c>
      <c r="E115" s="4">
        <v>350</v>
      </c>
    </row>
    <row r="116" spans="1:5" s="28" customFormat="1" ht="25.5" customHeight="1">
      <c r="A116" s="27">
        <f>A115+1</f>
        <v>7</v>
      </c>
      <c r="B116" s="10" t="s">
        <v>61</v>
      </c>
      <c r="C116" s="10" t="s">
        <v>75</v>
      </c>
      <c r="D116" s="4">
        <v>1490</v>
      </c>
      <c r="E116" s="4">
        <v>71</v>
      </c>
    </row>
    <row r="117" spans="1:5" s="36" customFormat="1" ht="25.5" customHeight="1">
      <c r="A117" s="27">
        <f>A116+1</f>
        <v>8</v>
      </c>
      <c r="B117" s="29" t="s">
        <v>167</v>
      </c>
      <c r="C117" s="5" t="s">
        <v>33</v>
      </c>
      <c r="D117" s="2">
        <v>725.69</v>
      </c>
      <c r="E117" s="11">
        <v>50.825</v>
      </c>
    </row>
    <row r="118" spans="1:5" s="36" customFormat="1" ht="25.5" customHeight="1">
      <c r="A118" s="27">
        <f>A117+1</f>
        <v>9</v>
      </c>
      <c r="B118" s="29" t="s">
        <v>168</v>
      </c>
      <c r="C118" s="5" t="s">
        <v>33</v>
      </c>
      <c r="D118" s="2">
        <v>717.66</v>
      </c>
      <c r="E118" s="11">
        <v>88.48</v>
      </c>
    </row>
    <row r="119" spans="1:5" ht="25.5" customHeight="1">
      <c r="A119" s="27">
        <f>A118+1</f>
        <v>10</v>
      </c>
      <c r="B119" s="33" t="s">
        <v>110</v>
      </c>
      <c r="C119" s="10" t="s">
        <v>183</v>
      </c>
      <c r="D119" s="13">
        <v>1200</v>
      </c>
      <c r="E119" s="4">
        <v>873.047</v>
      </c>
    </row>
    <row r="120" spans="1:5" ht="25.5" customHeight="1">
      <c r="A120" s="27">
        <f>A119+1</f>
        <v>11</v>
      </c>
      <c r="B120" s="33" t="s">
        <v>16</v>
      </c>
      <c r="C120" s="10" t="s">
        <v>137</v>
      </c>
      <c r="D120" s="1">
        <v>612</v>
      </c>
      <c r="E120" s="4">
        <f>200+236.047</f>
        <v>436.047</v>
      </c>
    </row>
    <row r="121" spans="1:5" ht="30" customHeight="1">
      <c r="A121" s="27"/>
      <c r="B121" s="35" t="s">
        <v>60</v>
      </c>
      <c r="C121" s="10"/>
      <c r="D121" s="14"/>
      <c r="E121" s="4"/>
    </row>
    <row r="122" spans="1:5" s="28" customFormat="1" ht="21" customHeight="1">
      <c r="A122" s="27">
        <f>A120+1</f>
        <v>12</v>
      </c>
      <c r="B122" s="58" t="s">
        <v>77</v>
      </c>
      <c r="C122" s="10" t="s">
        <v>34</v>
      </c>
      <c r="D122" s="13">
        <v>437</v>
      </c>
      <c r="E122" s="11">
        <v>76</v>
      </c>
    </row>
    <row r="123" spans="1:5" ht="21" customHeight="1">
      <c r="A123" s="27">
        <f aca="true" t="shared" si="2" ref="A123:A133">A122+1</f>
        <v>13</v>
      </c>
      <c r="B123" s="73" t="s">
        <v>78</v>
      </c>
      <c r="C123" s="74" t="s">
        <v>331</v>
      </c>
      <c r="D123" s="13">
        <v>556</v>
      </c>
      <c r="E123" s="4">
        <v>221.118</v>
      </c>
    </row>
    <row r="124" spans="1:5" ht="21" customHeight="1">
      <c r="A124" s="27">
        <f t="shared" si="2"/>
        <v>14</v>
      </c>
      <c r="B124" s="29" t="s">
        <v>126</v>
      </c>
      <c r="C124" s="10" t="s">
        <v>2</v>
      </c>
      <c r="D124" s="65">
        <v>1246.3</v>
      </c>
      <c r="E124" s="11">
        <v>70</v>
      </c>
    </row>
    <row r="125" spans="1:5" ht="21" customHeight="1">
      <c r="A125" s="27">
        <f t="shared" si="2"/>
        <v>15</v>
      </c>
      <c r="B125" s="29" t="s">
        <v>127</v>
      </c>
      <c r="C125" s="74" t="s">
        <v>7</v>
      </c>
      <c r="D125" s="2">
        <v>1476</v>
      </c>
      <c r="E125" s="11">
        <v>67</v>
      </c>
    </row>
    <row r="126" spans="1:5" s="36" customFormat="1" ht="21" customHeight="1">
      <c r="A126" s="27">
        <f t="shared" si="2"/>
        <v>16</v>
      </c>
      <c r="B126" s="29" t="s">
        <v>79</v>
      </c>
      <c r="C126" s="74" t="s">
        <v>7</v>
      </c>
      <c r="D126" s="13">
        <v>573</v>
      </c>
      <c r="E126" s="11">
        <v>37.3</v>
      </c>
    </row>
    <row r="127" spans="1:5" s="36" customFormat="1" ht="21" customHeight="1">
      <c r="A127" s="27">
        <f t="shared" si="2"/>
        <v>17</v>
      </c>
      <c r="B127" s="29" t="s">
        <v>80</v>
      </c>
      <c r="C127" s="74" t="s">
        <v>7</v>
      </c>
      <c r="D127" s="13">
        <v>1198.3</v>
      </c>
      <c r="E127" s="11">
        <v>387.4</v>
      </c>
    </row>
    <row r="128" spans="1:5" s="36" customFormat="1" ht="21" customHeight="1">
      <c r="A128" s="27">
        <f t="shared" si="2"/>
        <v>18</v>
      </c>
      <c r="B128" s="29" t="s">
        <v>81</v>
      </c>
      <c r="C128" s="74" t="s">
        <v>7</v>
      </c>
      <c r="D128" s="13">
        <v>561.2</v>
      </c>
      <c r="E128" s="4">
        <v>28.138</v>
      </c>
    </row>
    <row r="129" spans="1:5" s="36" customFormat="1" ht="21" customHeight="1">
      <c r="A129" s="27">
        <f t="shared" si="2"/>
        <v>19</v>
      </c>
      <c r="B129" s="29" t="s">
        <v>105</v>
      </c>
      <c r="C129" s="74" t="s">
        <v>7</v>
      </c>
      <c r="D129" s="13">
        <v>561.2</v>
      </c>
      <c r="E129" s="4">
        <v>70</v>
      </c>
    </row>
    <row r="130" spans="1:5" s="36" customFormat="1" ht="21" customHeight="1">
      <c r="A130" s="27">
        <f t="shared" si="2"/>
        <v>20</v>
      </c>
      <c r="B130" s="33" t="s">
        <v>42</v>
      </c>
      <c r="C130" s="10" t="s">
        <v>33</v>
      </c>
      <c r="D130" s="13">
        <v>582</v>
      </c>
      <c r="E130" s="4">
        <v>208.238</v>
      </c>
    </row>
    <row r="131" spans="1:5" ht="21" customHeight="1">
      <c r="A131" s="27">
        <f t="shared" si="2"/>
        <v>21</v>
      </c>
      <c r="B131" s="33" t="s">
        <v>67</v>
      </c>
      <c r="C131" s="10" t="s">
        <v>33</v>
      </c>
      <c r="D131" s="13">
        <v>402.6</v>
      </c>
      <c r="E131" s="4">
        <v>50</v>
      </c>
    </row>
    <row r="132" spans="1:5" s="36" customFormat="1" ht="21" customHeight="1">
      <c r="A132" s="27">
        <f t="shared" si="2"/>
        <v>22</v>
      </c>
      <c r="B132" s="29" t="s">
        <v>114</v>
      </c>
      <c r="C132" s="5" t="s">
        <v>33</v>
      </c>
      <c r="D132" s="2">
        <v>373</v>
      </c>
      <c r="E132" s="11">
        <v>251.752</v>
      </c>
    </row>
    <row r="133" spans="1:5" ht="21" customHeight="1">
      <c r="A133" s="27">
        <f t="shared" si="2"/>
        <v>23</v>
      </c>
      <c r="B133" s="29" t="s">
        <v>113</v>
      </c>
      <c r="C133" s="10" t="s">
        <v>28</v>
      </c>
      <c r="D133" s="13">
        <v>818.4</v>
      </c>
      <c r="E133" s="4">
        <v>633.394</v>
      </c>
    </row>
    <row r="134" spans="1:5" ht="30" customHeight="1">
      <c r="A134" s="27"/>
      <c r="B134" s="35" t="s">
        <v>317</v>
      </c>
      <c r="C134" s="35"/>
      <c r="D134" s="32" t="s">
        <v>321</v>
      </c>
      <c r="E134" s="40">
        <v>300</v>
      </c>
    </row>
    <row r="135" spans="1:5" ht="30" customHeight="1">
      <c r="A135" s="56"/>
      <c r="B135" s="46" t="s">
        <v>22</v>
      </c>
      <c r="C135" s="39"/>
      <c r="D135" s="40"/>
      <c r="E135" s="40">
        <f>SUM(E109:E134)</f>
        <v>8000.0001</v>
      </c>
    </row>
    <row r="136" spans="1:10" ht="30" customHeight="1">
      <c r="A136" s="111" t="s">
        <v>62</v>
      </c>
      <c r="B136" s="111"/>
      <c r="C136" s="111"/>
      <c r="D136" s="111"/>
      <c r="E136" s="111"/>
      <c r="J136" s="18" t="s">
        <v>335</v>
      </c>
    </row>
    <row r="137" spans="1:5" ht="64.5" customHeight="1">
      <c r="A137" s="1" t="s">
        <v>64</v>
      </c>
      <c r="B137" s="116" t="s">
        <v>350</v>
      </c>
      <c r="C137" s="117"/>
      <c r="D137" s="100" t="s">
        <v>353</v>
      </c>
      <c r="E137" s="6">
        <v>2330</v>
      </c>
    </row>
    <row r="138" spans="1:5" s="48" customFormat="1" ht="30" customHeight="1">
      <c r="A138" s="56"/>
      <c r="B138" s="46" t="s">
        <v>22</v>
      </c>
      <c r="C138" s="47"/>
      <c r="D138" s="75"/>
      <c r="E138" s="40">
        <f>E137</f>
        <v>2330</v>
      </c>
    </row>
    <row r="139" spans="1:5" ht="30" customHeight="1">
      <c r="A139" s="111" t="s">
        <v>18</v>
      </c>
      <c r="B139" s="111"/>
      <c r="C139" s="111"/>
      <c r="D139" s="111"/>
      <c r="E139" s="111"/>
    </row>
    <row r="140" spans="1:5" ht="30" customHeight="1">
      <c r="A140" s="71"/>
      <c r="B140" s="32" t="s">
        <v>32</v>
      </c>
      <c r="C140" s="10"/>
      <c r="D140" s="2"/>
      <c r="E140" s="11"/>
    </row>
    <row r="141" spans="1:5" ht="67.5" customHeight="1">
      <c r="A141" s="27"/>
      <c r="B141" s="29" t="s">
        <v>334</v>
      </c>
      <c r="C141" s="10" t="s">
        <v>101</v>
      </c>
      <c r="D141" s="6"/>
      <c r="E141" s="6">
        <v>86</v>
      </c>
    </row>
    <row r="142" spans="1:5" ht="30" customHeight="1">
      <c r="A142" s="76"/>
      <c r="B142" s="32" t="s">
        <v>14</v>
      </c>
      <c r="C142" s="10"/>
      <c r="D142" s="1"/>
      <c r="E142" s="6"/>
    </row>
    <row r="143" spans="1:5" ht="30" customHeight="1">
      <c r="A143" s="27">
        <v>1</v>
      </c>
      <c r="B143" s="29" t="s">
        <v>128</v>
      </c>
      <c r="C143" s="10" t="s">
        <v>38</v>
      </c>
      <c r="D143" s="1" t="s">
        <v>35</v>
      </c>
      <c r="E143" s="6">
        <v>1064.89986</v>
      </c>
    </row>
    <row r="144" spans="1:5" ht="30" customHeight="1">
      <c r="A144" s="27">
        <f>A143+1</f>
        <v>2</v>
      </c>
      <c r="B144" s="29" t="s">
        <v>129</v>
      </c>
      <c r="C144" s="10" t="s">
        <v>38</v>
      </c>
      <c r="D144" s="1" t="s">
        <v>35</v>
      </c>
      <c r="E144" s="6">
        <v>1437.71</v>
      </c>
    </row>
    <row r="145" spans="1:5" ht="30" customHeight="1">
      <c r="A145" s="76"/>
      <c r="B145" s="32" t="s">
        <v>5</v>
      </c>
      <c r="C145" s="10"/>
      <c r="D145" s="1"/>
      <c r="E145" s="6"/>
    </row>
    <row r="146" spans="1:5" ht="36.75" customHeight="1">
      <c r="A146" s="27">
        <v>3</v>
      </c>
      <c r="B146" s="29" t="s">
        <v>130</v>
      </c>
      <c r="C146" s="10" t="s">
        <v>188</v>
      </c>
      <c r="D146" s="1" t="s">
        <v>35</v>
      </c>
      <c r="E146" s="6">
        <v>311.392</v>
      </c>
    </row>
    <row r="147" spans="1:5" ht="29.25" customHeight="1">
      <c r="A147" s="95"/>
      <c r="B147" s="35" t="s">
        <v>317</v>
      </c>
      <c r="C147" s="93"/>
      <c r="D147" s="1" t="s">
        <v>332</v>
      </c>
      <c r="E147" s="6">
        <v>100</v>
      </c>
    </row>
    <row r="148" spans="1:5" s="48" customFormat="1" ht="30" customHeight="1">
      <c r="A148" s="56"/>
      <c r="B148" s="46" t="s">
        <v>22</v>
      </c>
      <c r="C148" s="47"/>
      <c r="D148" s="75"/>
      <c r="E148" s="40">
        <f>SUM(E141:E147)</f>
        <v>3000.00186</v>
      </c>
    </row>
    <row r="149" spans="1:5" ht="30" customHeight="1">
      <c r="A149" s="111" t="s">
        <v>41</v>
      </c>
      <c r="B149" s="111"/>
      <c r="C149" s="111"/>
      <c r="D149" s="111"/>
      <c r="E149" s="111"/>
    </row>
    <row r="150" spans="1:5" ht="30" customHeight="1">
      <c r="A150" s="71"/>
      <c r="B150" s="32" t="s">
        <v>32</v>
      </c>
      <c r="C150" s="10"/>
      <c r="D150" s="2"/>
      <c r="E150" s="11"/>
    </row>
    <row r="151" spans="1:5" ht="23.25" customHeight="1">
      <c r="A151" s="1">
        <v>1</v>
      </c>
      <c r="B151" s="29" t="s">
        <v>96</v>
      </c>
      <c r="C151" s="10" t="s">
        <v>21</v>
      </c>
      <c r="D151" s="13">
        <f>84+180+54</f>
        <v>318</v>
      </c>
      <c r="E151" s="11">
        <v>393.167</v>
      </c>
    </row>
    <row r="152" spans="1:5" ht="23.25" customHeight="1">
      <c r="A152" s="1">
        <f aca="true" t="shared" si="3" ref="A152:A159">A151+1</f>
        <v>2</v>
      </c>
      <c r="B152" s="29" t="s">
        <v>97</v>
      </c>
      <c r="C152" s="10" t="s">
        <v>21</v>
      </c>
      <c r="D152" s="13">
        <f>110+296+130</f>
        <v>536</v>
      </c>
      <c r="E152" s="11">
        <v>452.388</v>
      </c>
    </row>
    <row r="153" spans="1:5" ht="54" customHeight="1">
      <c r="A153" s="1">
        <f t="shared" si="3"/>
        <v>3</v>
      </c>
      <c r="B153" s="29" t="s">
        <v>106</v>
      </c>
      <c r="C153" s="10" t="s">
        <v>165</v>
      </c>
      <c r="D153" s="1">
        <f>126+34+51+1200</f>
        <v>1411</v>
      </c>
      <c r="E153" s="6">
        <v>158.4187</v>
      </c>
    </row>
    <row r="154" spans="1:5" ht="45" customHeight="1">
      <c r="A154" s="1">
        <f t="shared" si="3"/>
        <v>4</v>
      </c>
      <c r="B154" s="29" t="s">
        <v>104</v>
      </c>
      <c r="C154" s="10" t="s">
        <v>322</v>
      </c>
      <c r="D154" s="77" t="s">
        <v>309</v>
      </c>
      <c r="E154" s="72">
        <v>82.8852</v>
      </c>
    </row>
    <row r="155" spans="1:5" ht="42" customHeight="1">
      <c r="A155" s="1">
        <f t="shared" si="3"/>
        <v>5</v>
      </c>
      <c r="B155" s="58" t="s">
        <v>90</v>
      </c>
      <c r="C155" s="10" t="s">
        <v>91</v>
      </c>
      <c r="D155" s="4">
        <v>375</v>
      </c>
      <c r="E155" s="4">
        <v>189.383</v>
      </c>
    </row>
    <row r="156" spans="1:5" ht="39.75" customHeight="1">
      <c r="A156" s="1">
        <f t="shared" si="3"/>
        <v>6</v>
      </c>
      <c r="B156" s="29" t="s">
        <v>71</v>
      </c>
      <c r="C156" s="10" t="s">
        <v>91</v>
      </c>
      <c r="D156" s="4">
        <v>375</v>
      </c>
      <c r="E156" s="4">
        <v>210.836</v>
      </c>
    </row>
    <row r="157" spans="1:5" ht="38.25" customHeight="1">
      <c r="A157" s="1">
        <f t="shared" si="3"/>
        <v>7</v>
      </c>
      <c r="B157" s="29" t="s">
        <v>92</v>
      </c>
      <c r="C157" s="10" t="s">
        <v>91</v>
      </c>
      <c r="D157" s="4">
        <v>375</v>
      </c>
      <c r="E157" s="4">
        <v>214.964</v>
      </c>
    </row>
    <row r="158" spans="1:5" ht="38.25" customHeight="1">
      <c r="A158" s="1">
        <f t="shared" si="3"/>
        <v>8</v>
      </c>
      <c r="B158" s="29" t="s">
        <v>74</v>
      </c>
      <c r="C158" s="10" t="s">
        <v>91</v>
      </c>
      <c r="D158" s="4">
        <v>308.5</v>
      </c>
      <c r="E158" s="4">
        <v>177.42</v>
      </c>
    </row>
    <row r="159" spans="1:5" ht="38.25" customHeight="1">
      <c r="A159" s="1">
        <f t="shared" si="3"/>
        <v>9</v>
      </c>
      <c r="B159" s="29" t="s">
        <v>59</v>
      </c>
      <c r="C159" s="10" t="s">
        <v>91</v>
      </c>
      <c r="D159" s="78">
        <v>375</v>
      </c>
      <c r="E159" s="4">
        <f>211.954+22.57</f>
        <v>234.524</v>
      </c>
    </row>
    <row r="160" spans="1:5" ht="30" customHeight="1">
      <c r="A160" s="1"/>
      <c r="B160" s="32" t="s">
        <v>14</v>
      </c>
      <c r="C160" s="10"/>
      <c r="D160" s="1"/>
      <c r="E160" s="6"/>
    </row>
    <row r="161" spans="1:5" ht="42" customHeight="1">
      <c r="A161" s="1">
        <f>A159+1</f>
        <v>10</v>
      </c>
      <c r="B161" s="10" t="s">
        <v>98</v>
      </c>
      <c r="C161" s="10" t="s">
        <v>109</v>
      </c>
      <c r="D161" s="4">
        <v>325</v>
      </c>
      <c r="E161" s="4">
        <v>400</v>
      </c>
    </row>
    <row r="162" spans="1:5" s="28" customFormat="1" ht="42" customHeight="1">
      <c r="A162" s="1">
        <f>A161+1</f>
        <v>11</v>
      </c>
      <c r="B162" s="10" t="s">
        <v>131</v>
      </c>
      <c r="C162" s="10" t="s">
        <v>109</v>
      </c>
      <c r="D162" s="4">
        <v>545</v>
      </c>
      <c r="E162" s="4">
        <v>195</v>
      </c>
    </row>
    <row r="163" spans="1:5" s="28" customFormat="1" ht="42" customHeight="1">
      <c r="A163" s="1">
        <f>A162+1</f>
        <v>12</v>
      </c>
      <c r="B163" s="10" t="s">
        <v>116</v>
      </c>
      <c r="C163" s="10" t="s">
        <v>109</v>
      </c>
      <c r="D163" s="4">
        <v>545</v>
      </c>
      <c r="E163" s="4">
        <v>270</v>
      </c>
    </row>
    <row r="164" spans="1:5" ht="42" customHeight="1">
      <c r="A164" s="1">
        <f>A163+1</f>
        <v>13</v>
      </c>
      <c r="B164" s="10" t="s">
        <v>115</v>
      </c>
      <c r="C164" s="10" t="s">
        <v>95</v>
      </c>
      <c r="D164" s="4">
        <f>1416.258+123.6</f>
        <v>1539.858</v>
      </c>
      <c r="E164" s="4">
        <v>140</v>
      </c>
    </row>
    <row r="165" spans="1:5" ht="51.75" customHeight="1">
      <c r="A165" s="1">
        <f>A164+1</f>
        <v>14</v>
      </c>
      <c r="B165" s="10" t="s">
        <v>69</v>
      </c>
      <c r="C165" s="10" t="s">
        <v>103</v>
      </c>
      <c r="D165" s="1">
        <v>537</v>
      </c>
      <c r="E165" s="6">
        <f>1746.788</f>
        <v>1746.788</v>
      </c>
    </row>
    <row r="166" spans="1:5" ht="30" customHeight="1">
      <c r="A166" s="1"/>
      <c r="B166" s="32" t="s">
        <v>3</v>
      </c>
      <c r="C166" s="10"/>
      <c r="D166" s="1"/>
      <c r="E166" s="6"/>
    </row>
    <row r="167" spans="1:5" ht="38.25" customHeight="1">
      <c r="A167" s="1">
        <f>A165+1</f>
        <v>15</v>
      </c>
      <c r="B167" s="29" t="s">
        <v>19</v>
      </c>
      <c r="C167" s="10" t="s">
        <v>164</v>
      </c>
      <c r="D167" s="1">
        <v>1200</v>
      </c>
      <c r="E167" s="6">
        <f>462.538-70.58</f>
        <v>391.958</v>
      </c>
    </row>
    <row r="168" spans="1:5" ht="21" customHeight="1">
      <c r="A168" s="27">
        <v>15</v>
      </c>
      <c r="B168" s="29" t="s">
        <v>39</v>
      </c>
      <c r="C168" s="10" t="s">
        <v>8</v>
      </c>
      <c r="D168" s="1">
        <v>1</v>
      </c>
      <c r="E168" s="7">
        <f>1025.049-82.8852</f>
        <v>942.1638</v>
      </c>
    </row>
    <row r="169" spans="1:5" ht="30" customHeight="1">
      <c r="A169" s="1"/>
      <c r="B169" s="32" t="s">
        <v>5</v>
      </c>
      <c r="C169" s="10"/>
      <c r="D169" s="1"/>
      <c r="E169" s="6"/>
    </row>
    <row r="170" spans="1:5" ht="42" customHeight="1">
      <c r="A170" s="1">
        <v>16</v>
      </c>
      <c r="B170" s="29" t="s">
        <v>149</v>
      </c>
      <c r="C170" s="10" t="s">
        <v>180</v>
      </c>
      <c r="D170" s="1"/>
      <c r="E170" s="6">
        <v>69.475</v>
      </c>
    </row>
    <row r="171" spans="1:5" ht="22.5" customHeight="1">
      <c r="A171" s="1">
        <f>A170+1</f>
        <v>17</v>
      </c>
      <c r="B171" s="10" t="s">
        <v>132</v>
      </c>
      <c r="C171" s="10" t="s">
        <v>190</v>
      </c>
      <c r="D171" s="79">
        <v>511</v>
      </c>
      <c r="E171" s="6">
        <v>1036.292</v>
      </c>
    </row>
    <row r="172" spans="1:5" ht="22.5" customHeight="1">
      <c r="A172" s="1">
        <f>A171+1</f>
        <v>18</v>
      </c>
      <c r="B172" s="10" t="s">
        <v>11</v>
      </c>
      <c r="C172" s="10" t="s">
        <v>190</v>
      </c>
      <c r="D172" s="79">
        <f>3370+110</f>
        <v>3480</v>
      </c>
      <c r="E172" s="6">
        <v>594.34</v>
      </c>
    </row>
    <row r="173" spans="1:5" ht="24.75" customHeight="1">
      <c r="A173" s="1"/>
      <c r="B173" s="94" t="s">
        <v>317</v>
      </c>
      <c r="C173" s="93"/>
      <c r="D173" s="79" t="s">
        <v>332</v>
      </c>
      <c r="E173" s="6">
        <v>100</v>
      </c>
    </row>
    <row r="174" spans="1:5" s="48" customFormat="1" ht="30" customHeight="1">
      <c r="A174" s="56"/>
      <c r="B174" s="46" t="s">
        <v>22</v>
      </c>
      <c r="C174" s="26"/>
      <c r="D174" s="40"/>
      <c r="E174" s="40">
        <f>SUM(E151:E173)</f>
        <v>8000.002700000001</v>
      </c>
    </row>
    <row r="175" spans="1:5" ht="30" customHeight="1">
      <c r="A175" s="111" t="s">
        <v>99</v>
      </c>
      <c r="B175" s="111"/>
      <c r="C175" s="57"/>
      <c r="D175" s="57"/>
      <c r="E175" s="80"/>
    </row>
    <row r="176" spans="1:5" s="48" customFormat="1" ht="30" customHeight="1">
      <c r="A176" s="56"/>
      <c r="B176" s="46" t="s">
        <v>22</v>
      </c>
      <c r="C176" s="47"/>
      <c r="D176" s="75"/>
      <c r="E176" s="40">
        <v>0</v>
      </c>
    </row>
    <row r="177" spans="1:5" ht="46.5">
      <c r="A177" s="27"/>
      <c r="B177" s="29" t="s">
        <v>225</v>
      </c>
      <c r="C177" s="14" t="s">
        <v>177</v>
      </c>
      <c r="D177" s="9"/>
      <c r="E177" s="6">
        <v>15000</v>
      </c>
    </row>
    <row r="178" spans="1:5" s="48" customFormat="1" ht="30" customHeight="1">
      <c r="A178" s="56"/>
      <c r="B178" s="46"/>
      <c r="C178" s="47"/>
      <c r="D178" s="75"/>
      <c r="E178" s="40"/>
    </row>
    <row r="179" spans="1:5" ht="30" customHeight="1">
      <c r="A179" s="9"/>
      <c r="B179" s="2"/>
      <c r="C179" s="10"/>
      <c r="D179" s="2"/>
      <c r="E179" s="6"/>
    </row>
    <row r="180" spans="1:5" ht="30" customHeight="1">
      <c r="A180" s="9"/>
      <c r="B180" s="81" t="s">
        <v>12</v>
      </c>
      <c r="C180" s="10"/>
      <c r="D180" s="1"/>
      <c r="E180" s="50">
        <f>E101+E135+E138+E148+E174+E177+E176</f>
        <v>37330.004660000006</v>
      </c>
    </row>
    <row r="181" spans="1:5" ht="30" customHeight="1">
      <c r="A181" s="9"/>
      <c r="B181" s="35" t="s">
        <v>49</v>
      </c>
      <c r="C181" s="10"/>
      <c r="D181" s="1"/>
      <c r="E181" s="6"/>
    </row>
    <row r="182" spans="1:5" ht="30" customHeight="1">
      <c r="A182" s="9"/>
      <c r="B182" s="46">
        <v>100102</v>
      </c>
      <c r="C182" s="10"/>
      <c r="D182" s="6"/>
      <c r="E182" s="50">
        <f>E180-E183</f>
        <v>36330.004660000006</v>
      </c>
    </row>
    <row r="183" spans="1:5" ht="30" customHeight="1">
      <c r="A183" s="9"/>
      <c r="B183" s="46">
        <v>100208</v>
      </c>
      <c r="C183" s="10"/>
      <c r="D183" s="1"/>
      <c r="E183" s="50">
        <f>E101</f>
        <v>1000</v>
      </c>
    </row>
    <row r="184" spans="1:5" ht="30" customHeight="1">
      <c r="A184" s="9"/>
      <c r="B184" s="46"/>
      <c r="C184" s="10"/>
      <c r="D184" s="1"/>
      <c r="E184" s="50"/>
    </row>
    <row r="185" spans="1:5" ht="30" customHeight="1">
      <c r="A185" s="9"/>
      <c r="B185" s="46" t="s">
        <v>13</v>
      </c>
      <c r="C185" s="47"/>
      <c r="D185" s="82"/>
      <c r="E185" s="50">
        <f>E105+E180</f>
        <v>66961.31202000001</v>
      </c>
    </row>
    <row r="186" spans="1:5" ht="30" customHeight="1">
      <c r="A186" s="9"/>
      <c r="B186" s="35" t="s">
        <v>49</v>
      </c>
      <c r="C186" s="10"/>
      <c r="D186" s="1"/>
      <c r="E186" s="6"/>
    </row>
    <row r="187" spans="1:7" ht="30" customHeight="1">
      <c r="A187" s="9"/>
      <c r="B187" s="46">
        <v>100101</v>
      </c>
      <c r="C187" s="10"/>
      <c r="D187" s="1"/>
      <c r="E187" s="50">
        <f>E95</f>
        <v>28631.307360000003</v>
      </c>
      <c r="G187" s="83"/>
    </row>
    <row r="188" spans="1:5" ht="30" customHeight="1">
      <c r="A188" s="9"/>
      <c r="B188" s="46">
        <v>100102</v>
      </c>
      <c r="C188" s="10"/>
      <c r="D188" s="84"/>
      <c r="E188" s="50">
        <f>E182</f>
        <v>36330.004660000006</v>
      </c>
    </row>
    <row r="189" spans="1:5" ht="30" customHeight="1">
      <c r="A189" s="9"/>
      <c r="B189" s="46">
        <v>100208</v>
      </c>
      <c r="C189" s="10"/>
      <c r="D189" s="84"/>
      <c r="E189" s="50">
        <f>E100</f>
        <v>1900</v>
      </c>
    </row>
    <row r="190" spans="1:5" ht="30" customHeight="1">
      <c r="A190" s="9"/>
      <c r="B190" s="46">
        <v>180109</v>
      </c>
      <c r="C190" s="10"/>
      <c r="D190" s="84"/>
      <c r="E190" s="50">
        <f>E104</f>
        <v>100</v>
      </c>
    </row>
    <row r="191" spans="1:5" ht="30" customHeight="1">
      <c r="A191" s="85"/>
      <c r="B191" s="86"/>
      <c r="C191" s="17"/>
      <c r="D191" s="87"/>
      <c r="E191" s="88"/>
    </row>
    <row r="192" ht="19.5" customHeight="1">
      <c r="B192" s="89" t="s">
        <v>346</v>
      </c>
    </row>
    <row r="193" ht="19.5" customHeight="1">
      <c r="B193" s="89" t="s">
        <v>347</v>
      </c>
    </row>
    <row r="194" spans="2:5" ht="19.5" customHeight="1">
      <c r="B194" s="36" t="s">
        <v>47</v>
      </c>
      <c r="E194" s="53" t="s">
        <v>48</v>
      </c>
    </row>
    <row r="195" spans="2:5" ht="15">
      <c r="B195" s="90"/>
      <c r="C195" s="8"/>
      <c r="D195" s="91"/>
      <c r="E195" s="92"/>
    </row>
  </sheetData>
  <sheetProtection/>
  <mergeCells count="30">
    <mergeCell ref="B19:C19"/>
    <mergeCell ref="A175:B175"/>
    <mergeCell ref="C15:D15"/>
    <mergeCell ref="B97:C97"/>
    <mergeCell ref="A136:E136"/>
    <mergeCell ref="B86:C86"/>
    <mergeCell ref="B92:D92"/>
    <mergeCell ref="A139:E139"/>
    <mergeCell ref="A106:E106"/>
    <mergeCell ref="B137:C137"/>
    <mergeCell ref="E9:E10"/>
    <mergeCell ref="C14:D14"/>
    <mergeCell ref="B103:D103"/>
    <mergeCell ref="A149:E149"/>
    <mergeCell ref="B20:C20"/>
    <mergeCell ref="B21:C21"/>
    <mergeCell ref="A107:E107"/>
    <mergeCell ref="B93:D93"/>
    <mergeCell ref="C16:D16"/>
    <mergeCell ref="B17:D17"/>
    <mergeCell ref="D1:E1"/>
    <mergeCell ref="D2:E2"/>
    <mergeCell ref="D3:E3"/>
    <mergeCell ref="A6:E6"/>
    <mergeCell ref="A9:A10"/>
    <mergeCell ref="A8:E8"/>
    <mergeCell ref="B5:E5"/>
    <mergeCell ref="B9:B10"/>
    <mergeCell ref="C9:C10"/>
    <mergeCell ref="D9:D10"/>
  </mergeCells>
  <printOptions/>
  <pageMargins left="0.15748031496062992" right="0.15748031496062992" top="0.15748031496062992" bottom="0.15748031496062992" header="0.15748031496062992" footer="0.15748031496062992"/>
  <pageSetup fitToHeight="0" fitToWidth="1" horizontalDpi="600" verticalDpi="600" orientation="landscape" paperSize="9" scale="1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EAB200"/>
    <pageSetUpPr fitToPage="1"/>
  </sheetPr>
  <dimension ref="A1:G77"/>
  <sheetViews>
    <sheetView tabSelected="1" zoomScale="70" zoomScaleNormal="70" zoomScalePageLayoutView="0" workbookViewId="0" topLeftCell="A15">
      <selection activeCell="A2" sqref="A2:IV5"/>
    </sheetView>
  </sheetViews>
  <sheetFormatPr defaultColWidth="9.125" defaultRowHeight="12.75"/>
  <cols>
    <col min="1" max="1" width="6.00390625" style="18" customWidth="1"/>
    <col min="2" max="2" width="48.50390625" style="36" customWidth="1"/>
    <col min="3" max="3" width="37.125" style="19" customWidth="1"/>
    <col min="4" max="4" width="36.50390625" style="52" customWidth="1"/>
    <col min="5" max="5" width="23.625" style="53" customWidth="1"/>
    <col min="6" max="16384" width="9.125" style="18" customWidth="1"/>
  </cols>
  <sheetData>
    <row r="1" spans="1:5" ht="12.75" customHeight="1" hidden="1">
      <c r="A1" s="106"/>
      <c r="B1" s="106"/>
      <c r="C1" s="106"/>
      <c r="D1" s="106"/>
      <c r="E1" s="106"/>
    </row>
    <row r="2" spans="1:5" ht="12.75" customHeight="1" hidden="1">
      <c r="A2" s="19"/>
      <c r="B2" s="20"/>
      <c r="C2" s="20"/>
      <c r="D2" s="20"/>
      <c r="E2" s="20"/>
    </row>
    <row r="3" spans="1:7" ht="21.75" customHeight="1" hidden="1">
      <c r="A3" s="48"/>
      <c r="B3" s="48"/>
      <c r="C3" s="48"/>
      <c r="D3" s="101" t="s">
        <v>344</v>
      </c>
      <c r="E3" s="101"/>
      <c r="G3" s="48"/>
    </row>
    <row r="4" spans="1:7" ht="25.5" customHeight="1" hidden="1">
      <c r="A4" s="96"/>
      <c r="B4" s="96"/>
      <c r="C4" s="96"/>
      <c r="D4" s="101" t="s">
        <v>345</v>
      </c>
      <c r="E4" s="101"/>
      <c r="G4" s="96"/>
    </row>
    <row r="5" spans="1:7" ht="40.5" customHeight="1" hidden="1">
      <c r="A5" s="96"/>
      <c r="B5" s="96"/>
      <c r="C5" s="96"/>
      <c r="D5" s="102" t="s">
        <v>343</v>
      </c>
      <c r="E5" s="102"/>
      <c r="G5" s="96"/>
    </row>
    <row r="6" spans="1:5" ht="12.75" customHeight="1">
      <c r="A6" s="96"/>
      <c r="B6" s="96"/>
      <c r="C6" s="96"/>
      <c r="D6" s="96"/>
      <c r="E6" s="96"/>
    </row>
    <row r="7" spans="1:5" ht="54" customHeight="1">
      <c r="A7" s="132" t="s">
        <v>352</v>
      </c>
      <c r="B7" s="132"/>
      <c r="C7" s="132"/>
      <c r="D7" s="132"/>
      <c r="E7" s="132"/>
    </row>
    <row r="8" spans="1:5" ht="23.25" customHeight="1" thickBot="1">
      <c r="A8" s="21"/>
      <c r="B8" s="22"/>
      <c r="C8" s="22"/>
      <c r="D8" s="22"/>
      <c r="E8" s="99" t="s">
        <v>351</v>
      </c>
    </row>
    <row r="9" spans="1:5" ht="24.75" customHeight="1">
      <c r="A9" s="134" t="s">
        <v>15</v>
      </c>
      <c r="B9" s="135"/>
      <c r="C9" s="135"/>
      <c r="D9" s="135"/>
      <c r="E9" s="136"/>
    </row>
    <row r="10" spans="1:5" ht="78" customHeight="1">
      <c r="A10" s="138" t="s">
        <v>17</v>
      </c>
      <c r="B10" s="128" t="s">
        <v>233</v>
      </c>
      <c r="C10" s="128" t="s">
        <v>241</v>
      </c>
      <c r="D10" s="128" t="s">
        <v>63</v>
      </c>
      <c r="E10" s="130" t="s">
        <v>100</v>
      </c>
    </row>
    <row r="11" spans="1:5" ht="11.25" customHeight="1">
      <c r="A11" s="139"/>
      <c r="B11" s="129"/>
      <c r="C11" s="129"/>
      <c r="D11" s="129"/>
      <c r="E11" s="131"/>
    </row>
    <row r="12" spans="1:5" ht="27" customHeight="1">
      <c r="A12" s="23">
        <v>1</v>
      </c>
      <c r="B12" s="24">
        <v>2</v>
      </c>
      <c r="C12" s="24">
        <v>3</v>
      </c>
      <c r="D12" s="24">
        <v>4</v>
      </c>
      <c r="E12" s="24">
        <v>5</v>
      </c>
    </row>
    <row r="13" spans="1:5" ht="30" customHeight="1">
      <c r="A13" s="25"/>
      <c r="B13" s="137" t="s">
        <v>50</v>
      </c>
      <c r="C13" s="126"/>
      <c r="D13" s="126"/>
      <c r="E13" s="26">
        <f>SUM(E14:E35)</f>
        <v>3024.38413</v>
      </c>
    </row>
    <row r="14" spans="1:5" s="28" customFormat="1" ht="32.25" customHeight="1">
      <c r="A14" s="27">
        <v>1</v>
      </c>
      <c r="B14" s="5" t="s">
        <v>257</v>
      </c>
      <c r="C14" s="5" t="s">
        <v>258</v>
      </c>
      <c r="D14" s="5" t="s">
        <v>37</v>
      </c>
      <c r="E14" s="15">
        <v>117</v>
      </c>
    </row>
    <row r="15" spans="1:5" s="28" customFormat="1" ht="32.25" customHeight="1">
      <c r="A15" s="1">
        <f aca="true" t="shared" si="0" ref="A15:A35">A14+1</f>
        <v>2</v>
      </c>
      <c r="B15" s="29" t="s">
        <v>259</v>
      </c>
      <c r="C15" s="29" t="s">
        <v>260</v>
      </c>
      <c r="D15" s="29" t="s">
        <v>261</v>
      </c>
      <c r="E15" s="15">
        <v>132.35219999999998</v>
      </c>
    </row>
    <row r="16" spans="1:5" s="28" customFormat="1" ht="32.25" customHeight="1">
      <c r="A16" s="1">
        <f t="shared" si="0"/>
        <v>3</v>
      </c>
      <c r="B16" s="29" t="s">
        <v>262</v>
      </c>
      <c r="C16" s="29" t="s">
        <v>263</v>
      </c>
      <c r="D16" s="29" t="s">
        <v>264</v>
      </c>
      <c r="E16" s="15">
        <v>129.5046</v>
      </c>
    </row>
    <row r="17" spans="1:5" s="28" customFormat="1" ht="32.25" customHeight="1">
      <c r="A17" s="1">
        <f t="shared" si="0"/>
        <v>4</v>
      </c>
      <c r="B17" s="29" t="s">
        <v>265</v>
      </c>
      <c r="C17" s="29" t="s">
        <v>263</v>
      </c>
      <c r="D17" s="29" t="s">
        <v>264</v>
      </c>
      <c r="E17" s="15">
        <v>69.1362</v>
      </c>
    </row>
    <row r="18" spans="1:5" s="28" customFormat="1" ht="32.25" customHeight="1">
      <c r="A18" s="1">
        <f t="shared" si="0"/>
        <v>5</v>
      </c>
      <c r="B18" s="29" t="s">
        <v>266</v>
      </c>
      <c r="C18" s="29" t="s">
        <v>263</v>
      </c>
      <c r="D18" s="29" t="s">
        <v>264</v>
      </c>
      <c r="E18" s="15">
        <v>30.719700000000003</v>
      </c>
    </row>
    <row r="19" spans="1:5" s="28" customFormat="1" ht="32.25" customHeight="1">
      <c r="A19" s="1">
        <f t="shared" si="0"/>
        <v>6</v>
      </c>
      <c r="B19" s="29" t="s">
        <v>267</v>
      </c>
      <c r="C19" s="29" t="s">
        <v>268</v>
      </c>
      <c r="D19" s="29" t="s">
        <v>264</v>
      </c>
      <c r="E19" s="15">
        <v>184.40352</v>
      </c>
    </row>
    <row r="20" spans="1:5" s="28" customFormat="1" ht="32.25" customHeight="1">
      <c r="A20" s="1">
        <f t="shared" si="0"/>
        <v>7</v>
      </c>
      <c r="B20" s="29" t="s">
        <v>269</v>
      </c>
      <c r="C20" s="29" t="s">
        <v>270</v>
      </c>
      <c r="D20" s="29" t="s">
        <v>261</v>
      </c>
      <c r="E20" s="15">
        <v>172.935</v>
      </c>
    </row>
    <row r="21" spans="1:5" s="28" customFormat="1" ht="32.25" customHeight="1">
      <c r="A21" s="1">
        <f t="shared" si="0"/>
        <v>8</v>
      </c>
      <c r="B21" s="29" t="s">
        <v>271</v>
      </c>
      <c r="C21" s="29" t="s">
        <v>272</v>
      </c>
      <c r="D21" s="29" t="s">
        <v>261</v>
      </c>
      <c r="E21" s="15">
        <v>155.99998</v>
      </c>
    </row>
    <row r="22" spans="1:5" s="28" customFormat="1" ht="32.25" customHeight="1">
      <c r="A22" s="1">
        <f t="shared" si="0"/>
        <v>9</v>
      </c>
      <c r="B22" s="29" t="s">
        <v>273</v>
      </c>
      <c r="C22" s="29" t="s">
        <v>274</v>
      </c>
      <c r="D22" s="29" t="s">
        <v>275</v>
      </c>
      <c r="E22" s="15">
        <v>200.38732</v>
      </c>
    </row>
    <row r="23" spans="1:5" s="28" customFormat="1" ht="32.25" customHeight="1">
      <c r="A23" s="1">
        <f t="shared" si="0"/>
        <v>10</v>
      </c>
      <c r="B23" s="29" t="s">
        <v>276</v>
      </c>
      <c r="C23" s="29" t="s">
        <v>277</v>
      </c>
      <c r="D23" s="29" t="s">
        <v>278</v>
      </c>
      <c r="E23" s="15">
        <v>200</v>
      </c>
    </row>
    <row r="24" spans="1:5" s="28" customFormat="1" ht="32.25" customHeight="1">
      <c r="A24" s="1">
        <f t="shared" si="0"/>
        <v>11</v>
      </c>
      <c r="B24" s="29" t="s">
        <v>279</v>
      </c>
      <c r="C24" s="29" t="s">
        <v>280</v>
      </c>
      <c r="D24" s="29" t="s">
        <v>278</v>
      </c>
      <c r="E24" s="15">
        <v>190</v>
      </c>
    </row>
    <row r="25" spans="1:5" s="28" customFormat="1" ht="32.25" customHeight="1">
      <c r="A25" s="1">
        <f t="shared" si="0"/>
        <v>12</v>
      </c>
      <c r="B25" s="29" t="s">
        <v>281</v>
      </c>
      <c r="C25" s="29" t="s">
        <v>282</v>
      </c>
      <c r="D25" s="29" t="s">
        <v>278</v>
      </c>
      <c r="E25" s="15">
        <f>200-33.015</f>
        <v>166.985</v>
      </c>
    </row>
    <row r="26" spans="1:5" s="28" customFormat="1" ht="32.25" customHeight="1">
      <c r="A26" s="1">
        <f t="shared" si="0"/>
        <v>13</v>
      </c>
      <c r="B26" s="29" t="s">
        <v>283</v>
      </c>
      <c r="C26" s="29" t="s">
        <v>284</v>
      </c>
      <c r="D26" s="29" t="s">
        <v>261</v>
      </c>
      <c r="E26" s="15">
        <v>90</v>
      </c>
    </row>
    <row r="27" spans="1:5" s="28" customFormat="1" ht="32.25" customHeight="1">
      <c r="A27" s="1">
        <f t="shared" si="0"/>
        <v>14</v>
      </c>
      <c r="B27" s="29" t="s">
        <v>285</v>
      </c>
      <c r="C27" s="29" t="s">
        <v>286</v>
      </c>
      <c r="D27" s="29" t="s">
        <v>287</v>
      </c>
      <c r="E27" s="15">
        <v>149.8383</v>
      </c>
    </row>
    <row r="28" spans="1:5" s="28" customFormat="1" ht="54" customHeight="1">
      <c r="A28" s="1">
        <f t="shared" si="0"/>
        <v>15</v>
      </c>
      <c r="B28" s="29" t="s">
        <v>288</v>
      </c>
      <c r="C28" s="29" t="s">
        <v>289</v>
      </c>
      <c r="D28" s="29" t="s">
        <v>290</v>
      </c>
      <c r="E28" s="15">
        <v>173.07</v>
      </c>
    </row>
    <row r="29" spans="1:5" s="28" customFormat="1" ht="32.25" customHeight="1">
      <c r="A29" s="1">
        <f t="shared" si="0"/>
        <v>16</v>
      </c>
      <c r="B29" s="29" t="s">
        <v>291</v>
      </c>
      <c r="C29" s="29" t="s">
        <v>292</v>
      </c>
      <c r="D29" s="29" t="s">
        <v>293</v>
      </c>
      <c r="E29" s="15">
        <v>108.09539999999998</v>
      </c>
    </row>
    <row r="30" spans="1:5" s="28" customFormat="1" ht="32.25" customHeight="1">
      <c r="A30" s="1">
        <f t="shared" si="0"/>
        <v>17</v>
      </c>
      <c r="B30" s="29" t="s">
        <v>294</v>
      </c>
      <c r="C30" s="29" t="s">
        <v>295</v>
      </c>
      <c r="D30" s="29" t="s">
        <v>296</v>
      </c>
      <c r="E30" s="15">
        <v>116.93339999999998</v>
      </c>
    </row>
    <row r="31" spans="1:5" s="28" customFormat="1" ht="32.25" customHeight="1">
      <c r="A31" s="1">
        <f t="shared" si="0"/>
        <v>18</v>
      </c>
      <c r="B31" s="5" t="s">
        <v>297</v>
      </c>
      <c r="C31" s="5" t="s">
        <v>298</v>
      </c>
      <c r="D31" s="5" t="s">
        <v>299</v>
      </c>
      <c r="E31" s="15">
        <v>147.96621000000002</v>
      </c>
    </row>
    <row r="32" spans="1:5" s="28" customFormat="1" ht="32.25" customHeight="1">
      <c r="A32" s="1">
        <f t="shared" si="0"/>
        <v>19</v>
      </c>
      <c r="B32" s="5" t="s">
        <v>300</v>
      </c>
      <c r="C32" s="5" t="s">
        <v>301</v>
      </c>
      <c r="D32" s="5" t="s">
        <v>302</v>
      </c>
      <c r="E32" s="15">
        <v>136.5705</v>
      </c>
    </row>
    <row r="33" spans="1:5" s="28" customFormat="1" ht="32.25" customHeight="1">
      <c r="A33" s="1">
        <f t="shared" si="0"/>
        <v>20</v>
      </c>
      <c r="B33" s="5" t="s">
        <v>303</v>
      </c>
      <c r="C33" s="5" t="s">
        <v>304</v>
      </c>
      <c r="D33" s="5" t="s">
        <v>302</v>
      </c>
      <c r="E33" s="15">
        <v>139.7565</v>
      </c>
    </row>
    <row r="34" spans="1:5" s="28" customFormat="1" ht="32.25" customHeight="1">
      <c r="A34" s="1">
        <f t="shared" si="0"/>
        <v>21</v>
      </c>
      <c r="B34" s="29" t="s">
        <v>305</v>
      </c>
      <c r="C34" s="29" t="s">
        <v>306</v>
      </c>
      <c r="D34" s="5" t="s">
        <v>227</v>
      </c>
      <c r="E34" s="15">
        <v>168.7014</v>
      </c>
    </row>
    <row r="35" spans="1:5" s="28" customFormat="1" ht="32.25" customHeight="1">
      <c r="A35" s="1">
        <f t="shared" si="0"/>
        <v>22</v>
      </c>
      <c r="B35" s="29" t="s">
        <v>307</v>
      </c>
      <c r="C35" s="29" t="s">
        <v>308</v>
      </c>
      <c r="D35" s="5" t="s">
        <v>227</v>
      </c>
      <c r="E35" s="15">
        <v>44.0289</v>
      </c>
    </row>
    <row r="36" spans="1:5" ht="20.25" customHeight="1">
      <c r="A36" s="122" t="s">
        <v>56</v>
      </c>
      <c r="B36" s="123"/>
      <c r="C36" s="123"/>
      <c r="D36" s="123"/>
      <c r="E36" s="124"/>
    </row>
    <row r="37" spans="1:5" ht="20.25" customHeight="1">
      <c r="A37" s="125" t="s">
        <v>57</v>
      </c>
      <c r="B37" s="126"/>
      <c r="C37" s="126"/>
      <c r="D37" s="126"/>
      <c r="E37" s="127"/>
    </row>
    <row r="38" spans="1:5" ht="20.25" customHeight="1">
      <c r="A38" s="122" t="s">
        <v>32</v>
      </c>
      <c r="B38" s="123"/>
      <c r="C38" s="123"/>
      <c r="D38" s="123"/>
      <c r="E38" s="124"/>
    </row>
    <row r="39" spans="1:5" ht="26.25" customHeight="1">
      <c r="A39" s="27">
        <v>1</v>
      </c>
      <c r="B39" s="5" t="s">
        <v>157</v>
      </c>
      <c r="C39" s="2" t="s">
        <v>23</v>
      </c>
      <c r="D39" s="5" t="s">
        <v>33</v>
      </c>
      <c r="E39" s="6">
        <v>170</v>
      </c>
    </row>
    <row r="40" spans="1:5" ht="26.25" customHeight="1">
      <c r="A40" s="27">
        <f>A39+1</f>
        <v>2</v>
      </c>
      <c r="B40" s="29" t="s">
        <v>112</v>
      </c>
      <c r="C40" s="1" t="s">
        <v>73</v>
      </c>
      <c r="D40" s="5" t="s">
        <v>158</v>
      </c>
      <c r="E40" s="11">
        <v>1534</v>
      </c>
    </row>
    <row r="41" spans="1:5" ht="26.25" customHeight="1">
      <c r="A41" s="27">
        <f aca="true" t="shared" si="1" ref="A41:A46">A40+1</f>
        <v>3</v>
      </c>
      <c r="B41" s="29" t="s">
        <v>197</v>
      </c>
      <c r="C41" s="1" t="s">
        <v>73</v>
      </c>
      <c r="D41" s="5" t="s">
        <v>7</v>
      </c>
      <c r="E41" s="11">
        <v>613.3</v>
      </c>
    </row>
    <row r="42" spans="1:5" ht="26.25" customHeight="1">
      <c r="A42" s="27">
        <f t="shared" si="1"/>
        <v>4</v>
      </c>
      <c r="B42" s="29" t="s">
        <v>198</v>
      </c>
      <c r="C42" s="1" t="s">
        <v>73</v>
      </c>
      <c r="D42" s="5" t="s">
        <v>28</v>
      </c>
      <c r="E42" s="11">
        <v>340</v>
      </c>
    </row>
    <row r="43" spans="1:5" ht="26.25" customHeight="1">
      <c r="A43" s="27">
        <f t="shared" si="1"/>
        <v>5</v>
      </c>
      <c r="B43" s="29" t="s">
        <v>199</v>
      </c>
      <c r="C43" s="1" t="s">
        <v>73</v>
      </c>
      <c r="D43" s="5" t="s">
        <v>28</v>
      </c>
      <c r="E43" s="11">
        <v>515.8</v>
      </c>
    </row>
    <row r="44" spans="1:5" s="31" customFormat="1" ht="26.25" customHeight="1">
      <c r="A44" s="27">
        <f t="shared" si="1"/>
        <v>6</v>
      </c>
      <c r="B44" s="5" t="s">
        <v>239</v>
      </c>
      <c r="C44" s="1" t="s">
        <v>23</v>
      </c>
      <c r="D44" s="30" t="s">
        <v>28</v>
      </c>
      <c r="E44" s="15">
        <f>288.993+211.133</f>
        <v>500.126</v>
      </c>
    </row>
    <row r="45" spans="1:5" ht="26.25" customHeight="1">
      <c r="A45" s="27">
        <f t="shared" si="1"/>
        <v>7</v>
      </c>
      <c r="B45" s="29" t="s">
        <v>200</v>
      </c>
      <c r="C45" s="1" t="s">
        <v>73</v>
      </c>
      <c r="D45" s="5" t="s">
        <v>28</v>
      </c>
      <c r="E45" s="11">
        <v>396</v>
      </c>
    </row>
    <row r="46" spans="1:5" ht="26.25" customHeight="1">
      <c r="A46" s="27">
        <f t="shared" si="1"/>
        <v>8</v>
      </c>
      <c r="B46" s="29" t="s">
        <v>201</v>
      </c>
      <c r="C46" s="1" t="s">
        <v>73</v>
      </c>
      <c r="D46" s="5" t="s">
        <v>28</v>
      </c>
      <c r="E46" s="11">
        <v>357.2</v>
      </c>
    </row>
    <row r="47" spans="1:5" ht="30" customHeight="1">
      <c r="A47" s="133" t="s">
        <v>20</v>
      </c>
      <c r="B47" s="123"/>
      <c r="C47" s="123"/>
      <c r="D47" s="123"/>
      <c r="E47" s="124"/>
    </row>
    <row r="48" spans="1:5" s="28" customFormat="1" ht="22.5" customHeight="1">
      <c r="A48" s="27">
        <f>A46+1</f>
        <v>9</v>
      </c>
      <c r="B48" s="33" t="s">
        <v>138</v>
      </c>
      <c r="C48" s="2" t="s">
        <v>23</v>
      </c>
      <c r="D48" s="5" t="s">
        <v>7</v>
      </c>
      <c r="E48" s="6">
        <v>1245.02918</v>
      </c>
    </row>
    <row r="49" spans="1:5" s="28" customFormat="1" ht="22.5" customHeight="1">
      <c r="A49" s="27">
        <f>A48+1</f>
        <v>10</v>
      </c>
      <c r="B49" s="33" t="s">
        <v>202</v>
      </c>
      <c r="C49" s="2" t="s">
        <v>23</v>
      </c>
      <c r="D49" s="5" t="s">
        <v>28</v>
      </c>
      <c r="E49" s="6">
        <v>351.8</v>
      </c>
    </row>
    <row r="50" spans="1:5" s="28" customFormat="1" ht="22.5" customHeight="1">
      <c r="A50" s="27">
        <f>A49+1</f>
        <v>11</v>
      </c>
      <c r="B50" s="33" t="s">
        <v>203</v>
      </c>
      <c r="C50" s="2" t="s">
        <v>23</v>
      </c>
      <c r="D50" s="5" t="s">
        <v>28</v>
      </c>
      <c r="E50" s="6">
        <v>369.9</v>
      </c>
    </row>
    <row r="51" spans="1:5" s="28" customFormat="1" ht="22.5" customHeight="1">
      <c r="A51" s="27">
        <f>A50+1</f>
        <v>12</v>
      </c>
      <c r="B51" s="33" t="s">
        <v>228</v>
      </c>
      <c r="C51" s="2" t="s">
        <v>23</v>
      </c>
      <c r="D51" s="5" t="s">
        <v>28</v>
      </c>
      <c r="E51" s="6">
        <v>500</v>
      </c>
    </row>
    <row r="52" spans="1:5" s="28" customFormat="1" ht="22.5" customHeight="1">
      <c r="A52" s="27">
        <f>A51+1</f>
        <v>13</v>
      </c>
      <c r="B52" s="34" t="s">
        <v>204</v>
      </c>
      <c r="C52" s="2" t="s">
        <v>23</v>
      </c>
      <c r="D52" s="5" t="s">
        <v>28</v>
      </c>
      <c r="E52" s="6">
        <v>348</v>
      </c>
    </row>
    <row r="53" spans="1:5" s="28" customFormat="1" ht="22.5" customHeight="1">
      <c r="A53" s="27">
        <f>A52+1</f>
        <v>14</v>
      </c>
      <c r="B53" s="5" t="s">
        <v>240</v>
      </c>
      <c r="C53" s="1" t="s">
        <v>23</v>
      </c>
      <c r="D53" s="30" t="s">
        <v>28</v>
      </c>
      <c r="E53" s="15">
        <f>419.474+200-110.62</f>
        <v>508.8539999999999</v>
      </c>
    </row>
    <row r="54" spans="1:5" ht="30" customHeight="1">
      <c r="A54" s="133" t="s">
        <v>60</v>
      </c>
      <c r="B54" s="123"/>
      <c r="C54" s="123"/>
      <c r="D54" s="123"/>
      <c r="E54" s="124"/>
    </row>
    <row r="55" spans="1:5" ht="23.25" customHeight="1">
      <c r="A55" s="27">
        <f>A53+1</f>
        <v>15</v>
      </c>
      <c r="B55" s="12" t="s">
        <v>118</v>
      </c>
      <c r="C55" s="2" t="s">
        <v>23</v>
      </c>
      <c r="D55" s="10" t="s">
        <v>33</v>
      </c>
      <c r="E55" s="11">
        <v>25</v>
      </c>
    </row>
    <row r="56" spans="1:5" ht="23.25" customHeight="1">
      <c r="A56" s="27">
        <f>A55+1</f>
        <v>16</v>
      </c>
      <c r="B56" s="12" t="s">
        <v>136</v>
      </c>
      <c r="C56" s="1" t="s">
        <v>23</v>
      </c>
      <c r="D56" s="10" t="s">
        <v>163</v>
      </c>
      <c r="E56" s="11">
        <v>752.09977</v>
      </c>
    </row>
    <row r="57" spans="1:5" s="28" customFormat="1" ht="23.25" customHeight="1">
      <c r="A57" s="27">
        <f aca="true" t="shared" si="2" ref="A57:A62">A56+1</f>
        <v>17</v>
      </c>
      <c r="B57" s="34" t="s">
        <v>139</v>
      </c>
      <c r="C57" s="2" t="s">
        <v>23</v>
      </c>
      <c r="D57" s="5" t="s">
        <v>68</v>
      </c>
      <c r="E57" s="6">
        <v>400</v>
      </c>
    </row>
    <row r="58" spans="1:5" ht="23.25" customHeight="1">
      <c r="A58" s="27">
        <f t="shared" si="2"/>
        <v>18</v>
      </c>
      <c r="B58" s="12" t="s">
        <v>9</v>
      </c>
      <c r="C58" s="1" t="s">
        <v>23</v>
      </c>
      <c r="D58" s="10" t="s">
        <v>163</v>
      </c>
      <c r="E58" s="4">
        <v>330</v>
      </c>
    </row>
    <row r="59" spans="1:5" ht="23.25" customHeight="1">
      <c r="A59" s="27">
        <f t="shared" si="2"/>
        <v>19</v>
      </c>
      <c r="B59" s="12" t="s">
        <v>135</v>
      </c>
      <c r="C59" s="1" t="s">
        <v>23</v>
      </c>
      <c r="D59" s="29" t="s">
        <v>10</v>
      </c>
      <c r="E59" s="11">
        <v>300</v>
      </c>
    </row>
    <row r="60" spans="1:5" ht="23.25" customHeight="1">
      <c r="A60" s="27">
        <f t="shared" si="2"/>
        <v>20</v>
      </c>
      <c r="B60" s="12" t="s">
        <v>205</v>
      </c>
      <c r="C60" s="1" t="s">
        <v>23</v>
      </c>
      <c r="D60" s="5" t="s">
        <v>28</v>
      </c>
      <c r="E60" s="11">
        <v>476.035</v>
      </c>
    </row>
    <row r="61" spans="1:5" ht="23.25" customHeight="1">
      <c r="A61" s="27">
        <f t="shared" si="2"/>
        <v>21</v>
      </c>
      <c r="B61" s="12" t="s">
        <v>206</v>
      </c>
      <c r="C61" s="1" t="s">
        <v>23</v>
      </c>
      <c r="D61" s="5" t="s">
        <v>28</v>
      </c>
      <c r="E61" s="11">
        <v>456</v>
      </c>
    </row>
    <row r="62" spans="1:5" ht="23.25" customHeight="1">
      <c r="A62" s="27">
        <f t="shared" si="2"/>
        <v>22</v>
      </c>
      <c r="B62" s="12" t="s">
        <v>207</v>
      </c>
      <c r="C62" s="1" t="s">
        <v>23</v>
      </c>
      <c r="D62" s="5" t="s">
        <v>28</v>
      </c>
      <c r="E62" s="11">
        <v>915</v>
      </c>
    </row>
    <row r="63" spans="1:5" ht="30" customHeight="1">
      <c r="A63" s="133" t="s">
        <v>5</v>
      </c>
      <c r="B63" s="123"/>
      <c r="C63" s="123"/>
      <c r="D63" s="123"/>
      <c r="E63" s="124"/>
    </row>
    <row r="64" spans="1:5" ht="30" customHeight="1">
      <c r="A64" s="27">
        <f>A62+1</f>
        <v>23</v>
      </c>
      <c r="B64" s="12" t="s">
        <v>208</v>
      </c>
      <c r="C64" s="1" t="s">
        <v>23</v>
      </c>
      <c r="D64" s="5" t="s">
        <v>28</v>
      </c>
      <c r="E64" s="11">
        <f>657-106.944</f>
        <v>550.056</v>
      </c>
    </row>
    <row r="65" spans="1:5" s="36" customFormat="1" ht="28.5" customHeight="1">
      <c r="A65" s="27">
        <f>A64+1</f>
        <v>24</v>
      </c>
      <c r="B65" s="12" t="s">
        <v>150</v>
      </c>
      <c r="C65" s="1" t="s">
        <v>23</v>
      </c>
      <c r="D65" s="5" t="s">
        <v>7</v>
      </c>
      <c r="E65" s="6">
        <v>652.944</v>
      </c>
    </row>
    <row r="66" spans="1:5" ht="30" customHeight="1">
      <c r="A66" s="27"/>
      <c r="B66" s="37" t="s">
        <v>22</v>
      </c>
      <c r="C66" s="38"/>
      <c r="D66" s="39"/>
      <c r="E66" s="40">
        <f>SUM(E39:E65)</f>
        <v>12607.143950000001</v>
      </c>
    </row>
    <row r="67" spans="1:5" ht="30" customHeight="1">
      <c r="A67" s="125" t="s">
        <v>62</v>
      </c>
      <c r="B67" s="126"/>
      <c r="C67" s="126"/>
      <c r="D67" s="126"/>
      <c r="E67" s="127"/>
    </row>
    <row r="68" spans="2:5" ht="30" customHeight="1">
      <c r="B68" s="41" t="s">
        <v>89</v>
      </c>
      <c r="C68" s="42"/>
      <c r="D68" s="10"/>
      <c r="E68" s="6"/>
    </row>
    <row r="69" spans="1:5" ht="35.25" customHeight="1">
      <c r="A69" s="43">
        <v>1</v>
      </c>
      <c r="B69" s="5" t="s">
        <v>142</v>
      </c>
      <c r="C69" s="2" t="s">
        <v>246</v>
      </c>
      <c r="D69" s="44" t="s">
        <v>247</v>
      </c>
      <c r="E69" s="6">
        <v>1827.3612</v>
      </c>
    </row>
    <row r="70" spans="1:5" ht="66.75" customHeight="1">
      <c r="A70" s="43">
        <v>2</v>
      </c>
      <c r="B70" s="5" t="s">
        <v>248</v>
      </c>
      <c r="C70" s="98" t="s">
        <v>349</v>
      </c>
      <c r="D70" s="97" t="s">
        <v>348</v>
      </c>
      <c r="E70" s="6">
        <f>E71-E69</f>
        <v>1172.6388</v>
      </c>
    </row>
    <row r="71" spans="1:5" s="48" customFormat="1" ht="30" customHeight="1">
      <c r="A71" s="45"/>
      <c r="B71" s="46" t="s">
        <v>22</v>
      </c>
      <c r="C71" s="38"/>
      <c r="D71" s="47"/>
      <c r="E71" s="40">
        <v>3000</v>
      </c>
    </row>
    <row r="72" spans="1:5" ht="30" customHeight="1">
      <c r="A72" s="49"/>
      <c r="B72" s="120" t="s">
        <v>12</v>
      </c>
      <c r="C72" s="121"/>
      <c r="D72" s="10"/>
      <c r="E72" s="50">
        <f>E66+E71</f>
        <v>15607.143950000001</v>
      </c>
    </row>
    <row r="73" spans="1:5" ht="30" customHeight="1">
      <c r="A73" s="9"/>
      <c r="B73" s="118" t="s">
        <v>238</v>
      </c>
      <c r="C73" s="119"/>
      <c r="D73" s="47"/>
      <c r="E73" s="50">
        <f>E13+E72</f>
        <v>18631.52808</v>
      </c>
    </row>
    <row r="74" spans="2:5" ht="15">
      <c r="B74" s="51"/>
      <c r="E74" s="18"/>
    </row>
    <row r="75" spans="2:4" ht="19.5" customHeight="1">
      <c r="B75" s="89" t="s">
        <v>346</v>
      </c>
      <c r="C75" s="52"/>
      <c r="D75" s="19"/>
    </row>
    <row r="76" spans="2:4" ht="19.5" customHeight="1">
      <c r="B76" s="89" t="s">
        <v>347</v>
      </c>
      <c r="C76" s="52"/>
      <c r="D76" s="19"/>
    </row>
    <row r="77" spans="2:5" ht="19.5" customHeight="1">
      <c r="B77" s="36" t="s">
        <v>47</v>
      </c>
      <c r="C77" s="52"/>
      <c r="D77" s="19"/>
      <c r="E77" s="53" t="s">
        <v>48</v>
      </c>
    </row>
  </sheetData>
  <sheetProtection/>
  <mergeCells count="21">
    <mergeCell ref="A1:E1"/>
    <mergeCell ref="A9:E9"/>
    <mergeCell ref="B13:D13"/>
    <mergeCell ref="A10:A11"/>
    <mergeCell ref="B10:B11"/>
    <mergeCell ref="C10:C11"/>
    <mergeCell ref="A7:E7"/>
    <mergeCell ref="D3:E3"/>
    <mergeCell ref="D4:E4"/>
    <mergeCell ref="D5:E5"/>
    <mergeCell ref="A38:E38"/>
    <mergeCell ref="A47:E47"/>
    <mergeCell ref="B73:C73"/>
    <mergeCell ref="B72:C72"/>
    <mergeCell ref="A36:E36"/>
    <mergeCell ref="A37:E37"/>
    <mergeCell ref="A67:E67"/>
    <mergeCell ref="D10:D11"/>
    <mergeCell ref="E10:E11"/>
    <mergeCell ref="A54:E54"/>
    <mergeCell ref="A63:E63"/>
  </mergeCells>
  <printOptions/>
  <pageMargins left="0.11811023622047245" right="0.11811023622047245" top="0.35433070866141736" bottom="0.35433070866141736" header="0.31496062992125984" footer="0.31496062992125984"/>
  <pageSetup fitToHeight="0" fitToWidth="1" horizontalDpi="600" verticalDpi="600" orientation="landscape" paperSize="9" scale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Olenka</dc:creator>
  <cp:keywords/>
  <dc:description/>
  <cp:lastModifiedBy>Admin</cp:lastModifiedBy>
  <cp:lastPrinted>2018-02-15T10:00:05Z</cp:lastPrinted>
  <dcterms:created xsi:type="dcterms:W3CDTF">2015-01-30T09:11:10Z</dcterms:created>
  <dcterms:modified xsi:type="dcterms:W3CDTF">2018-03-29T12:51:55Z</dcterms:modified>
  <cp:category/>
  <cp:version/>
  <cp:contentType/>
  <cp:contentStatus/>
</cp:coreProperties>
</file>